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cbastick\Projets_en_cours\Projections nationales\Rapport\Livrables_2juillet\"/>
    </mc:Choice>
  </mc:AlternateContent>
  <xr:revisionPtr revIDLastSave="0" documentId="13_ncr:1_{06ABB672-08F6-4466-9B5A-E00A2A812BEF}" xr6:coauthVersionLast="47" xr6:coauthVersionMax="47" xr10:uidLastSave="{00000000-0000-0000-0000-000000000000}"/>
  <bookViews>
    <workbookView xWindow="-28920" yWindow="-120" windowWidth="29040" windowHeight="15840" xr2:uid="{00000000-000D-0000-FFFF-FFFF00000000}"/>
  </bookViews>
  <sheets>
    <sheet name="DESCRIPTION" sheetId="6" r:id="rId1"/>
    <sheet name="RESULTATS" sheetId="4" r:id="rId2"/>
    <sheet name="stocks" sheetId="3" state="hidden" r:id="rId3"/>
    <sheet name="flux" sheetId="2" state="hidden" r:id="rId4"/>
    <sheet name="carbone" sheetId="1" state="hidden" r:id="rId5"/>
    <sheet name="regions" sheetId="7" state="hidden" r:id="rId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56" i="4" l="1"/>
  <c r="AG56" i="4"/>
  <c r="AG55" i="4"/>
  <c r="AH55" i="4"/>
  <c r="AG53" i="4"/>
  <c r="AH53" i="4"/>
  <c r="AG50" i="4"/>
  <c r="AH52" i="4"/>
  <c r="AG52" i="4"/>
  <c r="AH50" i="4"/>
  <c r="N834" i="7"/>
  <c r="N835" i="7"/>
  <c r="N836" i="7"/>
  <c r="N837" i="7"/>
  <c r="N838" i="7"/>
  <c r="N839" i="7"/>
  <c r="N840" i="7"/>
  <c r="N841" i="7"/>
  <c r="N842" i="7"/>
  <c r="N843" i="7"/>
  <c r="N844" i="7"/>
  <c r="N845" i="7"/>
  <c r="N846" i="7"/>
  <c r="N847" i="7"/>
  <c r="N848" i="7"/>
  <c r="N849" i="7"/>
  <c r="N850" i="7"/>
  <c r="N851" i="7"/>
  <c r="N852" i="7"/>
  <c r="N853" i="7"/>
  <c r="N854" i="7"/>
  <c r="N855" i="7"/>
  <c r="N856" i="7"/>
  <c r="N857" i="7"/>
  <c r="N858" i="7"/>
  <c r="N859" i="7"/>
  <c r="N860" i="7"/>
  <c r="N861" i="7"/>
  <c r="N862" i="7"/>
  <c r="N863" i="7"/>
  <c r="N864" i="7"/>
  <c r="N865" i="7"/>
  <c r="N866" i="7"/>
  <c r="N867" i="7"/>
  <c r="N868" i="7"/>
  <c r="N869" i="7"/>
  <c r="N870" i="7"/>
  <c r="N871" i="7"/>
  <c r="N872" i="7"/>
  <c r="N873" i="7"/>
  <c r="N874" i="7"/>
  <c r="N875" i="7"/>
  <c r="N876" i="7"/>
  <c r="N877" i="7"/>
  <c r="N878" i="7"/>
  <c r="N879" i="7"/>
  <c r="N880" i="7"/>
  <c r="N881" i="7"/>
  <c r="N882" i="7"/>
  <c r="N883" i="7"/>
  <c r="N884" i="7"/>
  <c r="N885" i="7"/>
  <c r="N886" i="7"/>
  <c r="N887" i="7"/>
  <c r="N888" i="7"/>
  <c r="N889" i="7"/>
  <c r="N890" i="7"/>
  <c r="N891" i="7"/>
  <c r="N892" i="7"/>
  <c r="N893" i="7"/>
  <c r="N894" i="7"/>
  <c r="N895" i="7"/>
  <c r="N896" i="7"/>
  <c r="N897" i="7"/>
  <c r="N898" i="7"/>
  <c r="N899" i="7"/>
  <c r="N900" i="7"/>
  <c r="N901" i="7"/>
  <c r="N902" i="7"/>
  <c r="N903" i="7"/>
  <c r="N904" i="7"/>
  <c r="N905" i="7"/>
  <c r="N906" i="7"/>
  <c r="N907" i="7"/>
  <c r="N908" i="7"/>
  <c r="N909" i="7"/>
  <c r="N910" i="7"/>
  <c r="N911" i="7"/>
  <c r="N912" i="7"/>
  <c r="N913" i="7"/>
  <c r="N914" i="7"/>
  <c r="N915" i="7"/>
  <c r="N916" i="7"/>
  <c r="N917" i="7"/>
  <c r="N918" i="7"/>
  <c r="N919" i="7"/>
  <c r="N920" i="7"/>
  <c r="N921" i="7"/>
  <c r="N922" i="7"/>
  <c r="N923" i="7"/>
  <c r="N924" i="7"/>
  <c r="N925" i="7"/>
  <c r="N926" i="7"/>
  <c r="N927" i="7"/>
  <c r="N928" i="7"/>
  <c r="N929" i="7"/>
  <c r="N930" i="7"/>
  <c r="N931" i="7"/>
  <c r="N932" i="7"/>
  <c r="N933" i="7"/>
  <c r="N934" i="7"/>
  <c r="N935" i="7"/>
  <c r="N936" i="7"/>
  <c r="N937" i="7"/>
  <c r="N938" i="7"/>
  <c r="N939" i="7"/>
  <c r="N940" i="7"/>
  <c r="N941" i="7"/>
  <c r="N942" i="7"/>
  <c r="N943" i="7"/>
  <c r="N944" i="7"/>
  <c r="N945" i="7"/>
  <c r="N946" i="7"/>
  <c r="N947" i="7"/>
  <c r="N948" i="7"/>
  <c r="N949" i="7"/>
  <c r="N950" i="7"/>
  <c r="N951" i="7"/>
  <c r="N952" i="7"/>
  <c r="N953" i="7"/>
  <c r="N954" i="7"/>
  <c r="N955" i="7"/>
  <c r="N956" i="7"/>
  <c r="N957" i="7"/>
  <c r="N958" i="7"/>
  <c r="N959" i="7"/>
  <c r="N960" i="7"/>
  <c r="N961" i="7"/>
  <c r="N962" i="7"/>
  <c r="N963" i="7"/>
  <c r="N964" i="7"/>
  <c r="N965" i="7"/>
  <c r="N966" i="7"/>
  <c r="N967" i="7"/>
  <c r="N968" i="7"/>
  <c r="N969" i="7"/>
  <c r="N970" i="7"/>
  <c r="N971" i="7"/>
  <c r="N972" i="7"/>
  <c r="N973" i="7"/>
  <c r="N974" i="7"/>
  <c r="N975" i="7"/>
  <c r="N976" i="7"/>
  <c r="N977" i="7"/>
  <c r="N978" i="7"/>
  <c r="N979" i="7"/>
  <c r="N980" i="7"/>
  <c r="N981" i="7"/>
  <c r="N982" i="7"/>
  <c r="N983" i="7"/>
  <c r="N984" i="7"/>
  <c r="N985" i="7"/>
  <c r="N986" i="7"/>
  <c r="N987" i="7"/>
  <c r="N988" i="7"/>
  <c r="N989" i="7"/>
  <c r="N990" i="7"/>
  <c r="N991" i="7"/>
  <c r="N992" i="7"/>
  <c r="N993" i="7"/>
  <c r="N994" i="7"/>
  <c r="N995" i="7"/>
  <c r="N996" i="7"/>
  <c r="N997" i="7"/>
  <c r="N998" i="7"/>
  <c r="N999" i="7"/>
  <c r="N1000" i="7"/>
  <c r="N1001" i="7"/>
  <c r="N1002" i="7"/>
  <c r="N1003" i="7"/>
  <c r="N1004" i="7"/>
  <c r="N1005" i="7"/>
  <c r="N1006" i="7"/>
  <c r="N1007" i="7"/>
  <c r="N1008" i="7"/>
  <c r="N1009" i="7"/>
  <c r="N1010" i="7"/>
  <c r="N1011" i="7"/>
  <c r="N1012" i="7"/>
  <c r="N1013" i="7"/>
  <c r="N1014" i="7"/>
  <c r="N1015" i="7"/>
  <c r="N1016" i="7"/>
  <c r="N1017" i="7"/>
  <c r="N1018" i="7"/>
  <c r="N1019" i="7"/>
  <c r="N1020" i="7"/>
  <c r="N1021" i="7"/>
  <c r="N1022" i="7"/>
  <c r="N1023" i="7"/>
  <c r="N1024" i="7"/>
  <c r="N1025" i="7"/>
  <c r="N1026" i="7"/>
  <c r="N1027" i="7"/>
  <c r="N1028" i="7"/>
  <c r="N1029" i="7"/>
  <c r="N1030" i="7"/>
  <c r="N1031" i="7"/>
  <c r="N1032" i="7"/>
  <c r="N1033" i="7"/>
  <c r="N1034" i="7"/>
  <c r="N1035" i="7"/>
  <c r="N1036" i="7"/>
  <c r="N1037" i="7"/>
  <c r="N1038" i="7"/>
  <c r="N1039" i="7"/>
  <c r="N1040" i="7"/>
  <c r="N1041" i="7"/>
  <c r="N1042" i="7"/>
  <c r="N1043" i="7"/>
  <c r="N1044" i="7"/>
  <c r="N1045" i="7"/>
  <c r="N1046" i="7"/>
  <c r="N1047" i="7"/>
  <c r="N1048" i="7"/>
  <c r="N1049" i="7"/>
  <c r="N1050" i="7"/>
  <c r="N1051" i="7"/>
  <c r="N1052" i="7"/>
  <c r="N1053" i="7"/>
  <c r="N1054" i="7"/>
  <c r="N1055" i="7"/>
  <c r="N1056" i="7"/>
  <c r="N1057" i="7"/>
  <c r="N1058" i="7"/>
  <c r="N1059" i="7"/>
  <c r="N1060" i="7"/>
  <c r="N1061" i="7"/>
  <c r="N1062" i="7"/>
  <c r="N1063" i="7"/>
  <c r="N1064" i="7"/>
  <c r="N1065" i="7"/>
  <c r="N1066" i="7"/>
  <c r="N1067" i="7"/>
  <c r="N1068" i="7"/>
  <c r="N1069" i="7"/>
  <c r="N1070" i="7"/>
  <c r="N1071" i="7"/>
  <c r="N1072" i="7"/>
  <c r="N1073" i="7"/>
  <c r="N1074" i="7"/>
  <c r="N1075" i="7"/>
  <c r="N1076" i="7"/>
  <c r="N1077" i="7"/>
  <c r="N1078" i="7"/>
  <c r="N1079" i="7"/>
  <c r="N1080" i="7"/>
  <c r="N1081" i="7"/>
  <c r="N1082" i="7"/>
  <c r="N1083" i="7"/>
  <c r="N1084" i="7"/>
  <c r="N1085" i="7"/>
  <c r="N1086" i="7"/>
  <c r="N1087" i="7"/>
  <c r="N1088" i="7"/>
  <c r="N1089" i="7"/>
  <c r="N1090" i="7"/>
  <c r="N1091" i="7"/>
  <c r="N1092" i="7"/>
  <c r="N1093" i="7"/>
  <c r="N1094" i="7"/>
  <c r="N1095" i="7"/>
  <c r="N1096" i="7"/>
  <c r="N1097" i="7"/>
  <c r="N1098" i="7"/>
  <c r="N1099" i="7"/>
  <c r="N1100" i="7"/>
  <c r="N1101" i="7"/>
  <c r="N1102" i="7"/>
  <c r="N1103" i="7"/>
  <c r="N1104" i="7"/>
  <c r="N1105" i="7"/>
  <c r="N1106" i="7"/>
  <c r="N1107" i="7"/>
  <c r="N1108" i="7"/>
  <c r="N1109" i="7"/>
  <c r="N1110" i="7"/>
  <c r="N1111" i="7"/>
  <c r="N1112" i="7"/>
  <c r="N1113" i="7"/>
  <c r="N1114" i="7"/>
  <c r="N1115" i="7"/>
  <c r="N1116" i="7"/>
  <c r="N1117" i="7"/>
  <c r="N1118" i="7"/>
  <c r="N1119" i="7"/>
  <c r="N1120" i="7"/>
  <c r="N1121" i="7"/>
  <c r="N1122" i="7"/>
  <c r="N1123" i="7"/>
  <c r="N1124" i="7"/>
  <c r="N1125" i="7"/>
  <c r="N1126" i="7"/>
  <c r="N1127" i="7"/>
  <c r="N1128" i="7"/>
  <c r="N1129" i="7"/>
  <c r="N1130" i="7"/>
  <c r="N1131" i="7"/>
  <c r="N1132" i="7"/>
  <c r="N1133" i="7"/>
  <c r="N1134" i="7"/>
  <c r="N1135" i="7"/>
  <c r="N1136" i="7"/>
  <c r="N1137" i="7"/>
  <c r="N1138" i="7"/>
  <c r="N1139" i="7"/>
  <c r="N1140" i="7"/>
  <c r="N1141" i="7"/>
  <c r="N1142" i="7"/>
  <c r="N1143" i="7"/>
  <c r="N1144" i="7"/>
  <c r="N1145" i="7"/>
  <c r="N1146" i="7"/>
  <c r="N1147" i="7"/>
  <c r="N1148" i="7"/>
  <c r="N1149" i="7"/>
  <c r="N1150" i="7"/>
  <c r="N1151" i="7"/>
  <c r="N1152" i="7"/>
  <c r="N1153" i="7"/>
  <c r="N1154" i="7"/>
  <c r="N1155" i="7"/>
  <c r="N1156" i="7"/>
  <c r="N1157" i="7"/>
  <c r="N1158" i="7"/>
  <c r="N1159" i="7"/>
  <c r="N1160" i="7"/>
  <c r="N1161" i="7"/>
  <c r="N1162" i="7"/>
  <c r="N1163" i="7"/>
  <c r="N1164" i="7"/>
  <c r="N1165" i="7"/>
  <c r="N1166" i="7"/>
  <c r="N1167" i="7"/>
  <c r="N1168" i="7"/>
  <c r="N1169" i="7"/>
  <c r="N1170" i="7"/>
  <c r="N1171" i="7"/>
  <c r="N1172" i="7"/>
  <c r="N1173" i="7"/>
  <c r="N1174" i="7"/>
  <c r="N1175" i="7"/>
  <c r="N1176" i="7"/>
  <c r="N1177" i="7"/>
  <c r="N1178" i="7"/>
  <c r="N1179" i="7"/>
  <c r="N1180" i="7"/>
  <c r="N1181" i="7"/>
  <c r="N1182" i="7"/>
  <c r="N1183" i="7"/>
  <c r="N1184" i="7"/>
  <c r="N1185" i="7"/>
  <c r="N1186" i="7"/>
  <c r="N1187" i="7"/>
  <c r="N1188" i="7"/>
  <c r="N1189" i="7"/>
  <c r="N1190" i="7"/>
  <c r="N1191" i="7"/>
  <c r="N1192" i="7"/>
  <c r="N1193" i="7"/>
  <c r="N1194" i="7"/>
  <c r="N1195" i="7"/>
  <c r="N1196" i="7"/>
  <c r="N1197" i="7"/>
  <c r="N1198" i="7"/>
  <c r="N1199" i="7"/>
  <c r="N1200" i="7"/>
  <c r="N1201" i="7"/>
  <c r="N1202" i="7"/>
  <c r="N1203" i="7"/>
  <c r="N1204" i="7"/>
  <c r="N1205" i="7"/>
  <c r="N1206" i="7"/>
  <c r="N1207" i="7"/>
  <c r="N1208" i="7"/>
  <c r="N1209" i="7"/>
  <c r="N1210" i="7"/>
  <c r="N1211" i="7"/>
  <c r="N1212" i="7"/>
  <c r="N1213" i="7"/>
  <c r="N1214" i="7"/>
  <c r="N1215" i="7"/>
  <c r="N1216" i="7"/>
  <c r="N1217" i="7"/>
  <c r="N1218" i="7"/>
  <c r="N1219" i="7"/>
  <c r="N1220" i="7"/>
  <c r="N1221" i="7"/>
  <c r="N1222" i="7"/>
  <c r="N1223" i="7"/>
  <c r="N1224" i="7"/>
  <c r="N1225" i="7"/>
  <c r="N1226" i="7"/>
  <c r="N1227" i="7"/>
  <c r="N1228" i="7"/>
  <c r="N1229" i="7"/>
  <c r="N1230" i="7"/>
  <c r="N1231" i="7"/>
  <c r="N1232" i="7"/>
  <c r="N1233" i="7"/>
  <c r="N1234" i="7"/>
  <c r="N1235" i="7"/>
  <c r="N1236" i="7"/>
  <c r="N1237" i="7"/>
  <c r="N1238" i="7"/>
  <c r="N1239" i="7"/>
  <c r="N1240" i="7"/>
  <c r="N1241" i="7"/>
  <c r="N1242" i="7"/>
  <c r="N1243" i="7"/>
  <c r="N1244" i="7"/>
  <c r="N1245" i="7"/>
  <c r="N1246" i="7"/>
  <c r="N1247" i="7"/>
  <c r="N1248" i="7"/>
  <c r="N1249" i="7"/>
  <c r="N1250" i="7"/>
  <c r="N1251" i="7"/>
  <c r="N1252" i="7"/>
  <c r="N1253" i="7"/>
  <c r="N1254" i="7"/>
  <c r="N1255" i="7"/>
  <c r="N1256" i="7"/>
  <c r="N1257" i="7"/>
  <c r="N1258" i="7"/>
  <c r="N1259" i="7"/>
  <c r="N1260" i="7"/>
  <c r="N1261" i="7"/>
  <c r="N1262" i="7"/>
  <c r="N1263" i="7"/>
  <c r="N1264" i="7"/>
  <c r="N1265" i="7"/>
  <c r="N1266" i="7"/>
  <c r="N1267" i="7"/>
  <c r="N1268" i="7"/>
  <c r="N1269" i="7"/>
  <c r="N1270" i="7"/>
  <c r="N1271" i="7"/>
  <c r="N1272" i="7"/>
  <c r="N1273" i="7"/>
  <c r="N1274" i="7"/>
  <c r="N1275" i="7"/>
  <c r="N1276" i="7"/>
  <c r="N1277" i="7"/>
  <c r="N1278" i="7"/>
  <c r="N1279" i="7"/>
  <c r="N1280" i="7"/>
  <c r="N1281" i="7"/>
  <c r="N1282" i="7"/>
  <c r="N1283" i="7"/>
  <c r="N1284" i="7"/>
  <c r="N1285" i="7"/>
  <c r="N1286" i="7"/>
  <c r="N1287" i="7"/>
  <c r="N1288" i="7"/>
  <c r="N1289" i="7"/>
  <c r="N1290" i="7"/>
  <c r="N1291" i="7"/>
  <c r="N1292" i="7"/>
  <c r="N1293" i="7"/>
  <c r="N1294" i="7"/>
  <c r="N1295" i="7"/>
  <c r="N1296" i="7"/>
  <c r="N1297" i="7"/>
  <c r="N1298" i="7"/>
  <c r="N1299" i="7"/>
  <c r="N1300" i="7"/>
  <c r="N1301" i="7"/>
  <c r="N1302" i="7"/>
  <c r="N1303" i="7"/>
  <c r="N1304" i="7"/>
  <c r="N1305" i="7"/>
  <c r="N1306" i="7"/>
  <c r="N1307" i="7"/>
  <c r="N1308" i="7"/>
  <c r="N1309" i="7"/>
  <c r="N1310" i="7"/>
  <c r="N1311" i="7"/>
  <c r="N1312" i="7"/>
  <c r="N1313" i="7"/>
  <c r="N1314" i="7"/>
  <c r="N1315" i="7"/>
  <c r="N1316" i="7"/>
  <c r="N1317" i="7"/>
  <c r="N1318" i="7"/>
  <c r="N1319" i="7"/>
  <c r="N1320" i="7"/>
  <c r="N1321" i="7"/>
  <c r="N1322" i="7"/>
  <c r="N1323" i="7"/>
  <c r="N1324" i="7"/>
  <c r="N1325" i="7"/>
  <c r="N1326" i="7"/>
  <c r="N1327" i="7"/>
  <c r="N1328" i="7"/>
  <c r="N1329" i="7"/>
  <c r="N1330" i="7"/>
  <c r="N1331" i="7"/>
  <c r="N1332" i="7"/>
  <c r="N1333" i="7"/>
  <c r="N1334" i="7"/>
  <c r="N1335" i="7"/>
  <c r="N1336" i="7"/>
  <c r="N1337" i="7"/>
  <c r="N1338" i="7"/>
  <c r="N1339" i="7"/>
  <c r="N1340" i="7"/>
  <c r="N1341" i="7"/>
  <c r="N1342" i="7"/>
  <c r="N1343" i="7"/>
  <c r="N1344" i="7"/>
  <c r="N1345" i="7"/>
  <c r="N1346" i="7"/>
  <c r="N1347" i="7"/>
  <c r="N1348" i="7"/>
  <c r="N1349" i="7"/>
  <c r="N1350" i="7"/>
  <c r="N1351" i="7"/>
  <c r="N1352" i="7"/>
  <c r="N1353" i="7"/>
  <c r="N1354" i="7"/>
  <c r="N1355" i="7"/>
  <c r="N1356" i="7"/>
  <c r="N1357" i="7"/>
  <c r="N1358" i="7"/>
  <c r="N1359" i="7"/>
  <c r="N1360" i="7"/>
  <c r="N1361" i="7"/>
  <c r="N1362" i="7"/>
  <c r="N1363" i="7"/>
  <c r="N1364" i="7"/>
  <c r="N1365" i="7"/>
  <c r="N1366" i="7"/>
  <c r="N1367" i="7"/>
  <c r="N1368" i="7"/>
  <c r="N1369" i="7"/>
  <c r="N1370" i="7"/>
  <c r="N1371" i="7"/>
  <c r="N1372" i="7"/>
  <c r="N1373" i="7"/>
  <c r="N1374" i="7"/>
  <c r="N1375" i="7"/>
  <c r="N1376" i="7"/>
  <c r="N1377" i="7"/>
  <c r="N1378" i="7"/>
  <c r="N1379" i="7"/>
  <c r="N1380" i="7"/>
  <c r="N1381" i="7"/>
  <c r="N1382" i="7"/>
  <c r="N1383" i="7"/>
  <c r="N1384" i="7"/>
  <c r="N1385" i="7"/>
  <c r="N1386" i="7"/>
  <c r="N1387" i="7"/>
  <c r="N1388" i="7"/>
  <c r="N1389" i="7"/>
  <c r="N1390" i="7"/>
  <c r="N1391" i="7"/>
  <c r="N1392" i="7"/>
  <c r="N1393" i="7"/>
  <c r="N1394" i="7"/>
  <c r="N1395" i="7"/>
  <c r="N1396" i="7"/>
  <c r="N1397" i="7"/>
  <c r="N1398" i="7"/>
  <c r="N1399" i="7"/>
  <c r="N1400" i="7"/>
  <c r="N1401" i="7"/>
  <c r="N1402" i="7"/>
  <c r="N1403" i="7"/>
  <c r="N1404" i="7"/>
  <c r="N1405" i="7"/>
  <c r="N1406" i="7"/>
  <c r="N1407" i="7"/>
  <c r="N1408" i="7"/>
  <c r="N1409" i="7"/>
  <c r="N1410" i="7"/>
  <c r="N1411" i="7"/>
  <c r="N1412" i="7"/>
  <c r="N1413" i="7"/>
  <c r="N1414" i="7"/>
  <c r="N1415" i="7"/>
  <c r="N1416" i="7"/>
  <c r="N1417" i="7"/>
  <c r="N1418" i="7"/>
  <c r="N1419" i="7"/>
  <c r="N1420" i="7"/>
  <c r="N1421" i="7"/>
  <c r="N1422" i="7"/>
  <c r="N1423" i="7"/>
  <c r="N1424" i="7"/>
  <c r="N1425" i="7"/>
  <c r="N1426" i="7"/>
  <c r="N1427" i="7"/>
  <c r="N1428" i="7"/>
  <c r="N1429" i="7"/>
  <c r="N1430" i="7"/>
  <c r="N1431" i="7"/>
  <c r="N1432" i="7"/>
  <c r="N1433" i="7"/>
  <c r="N1434" i="7"/>
  <c r="N1435" i="7"/>
  <c r="N1436" i="7"/>
  <c r="N1437" i="7"/>
  <c r="N1438" i="7"/>
  <c r="N1439" i="7"/>
  <c r="N1440" i="7"/>
  <c r="N1441" i="7"/>
  <c r="N1442" i="7"/>
  <c r="N1443" i="7"/>
  <c r="N1444" i="7"/>
  <c r="N1445" i="7"/>
  <c r="N1446" i="7"/>
  <c r="N1447" i="7"/>
  <c r="N1448" i="7"/>
  <c r="N1449" i="7"/>
  <c r="N1450" i="7"/>
  <c r="N1451" i="7"/>
  <c r="N1452" i="7"/>
  <c r="N1453" i="7"/>
  <c r="N1454" i="7"/>
  <c r="N1455" i="7"/>
  <c r="N1456" i="7"/>
  <c r="N1457" i="7"/>
  <c r="N1458" i="7"/>
  <c r="N1459" i="7"/>
  <c r="N1460" i="7"/>
  <c r="N1461" i="7"/>
  <c r="N1462" i="7"/>
  <c r="N1463" i="7"/>
  <c r="N1464" i="7"/>
  <c r="N1465" i="7"/>
  <c r="N1466" i="7"/>
  <c r="N1467" i="7"/>
  <c r="N1468" i="7"/>
  <c r="N1469" i="7"/>
  <c r="N1470" i="7"/>
  <c r="N1471" i="7"/>
  <c r="N1472" i="7"/>
  <c r="N1473" i="7"/>
  <c r="N1474" i="7"/>
  <c r="N1475" i="7"/>
  <c r="N1476" i="7"/>
  <c r="N1477" i="7"/>
  <c r="N1478" i="7"/>
  <c r="N1479" i="7"/>
  <c r="N1480" i="7"/>
  <c r="N1481" i="7"/>
  <c r="N1482" i="7"/>
  <c r="N1483" i="7"/>
  <c r="N1484" i="7"/>
  <c r="N1485" i="7"/>
  <c r="N1486" i="7"/>
  <c r="N1487" i="7"/>
  <c r="N1488" i="7"/>
  <c r="N1489" i="7"/>
  <c r="N1490" i="7"/>
  <c r="N1491" i="7"/>
  <c r="N1492" i="7"/>
  <c r="N1493" i="7"/>
  <c r="N1494" i="7"/>
  <c r="N1495" i="7"/>
  <c r="N1496" i="7"/>
  <c r="N1497" i="7"/>
  <c r="N1498" i="7"/>
  <c r="N1499" i="7"/>
  <c r="N1500" i="7"/>
  <c r="N1501" i="7"/>
  <c r="N1502" i="7"/>
  <c r="N1503" i="7"/>
  <c r="N1504" i="7"/>
  <c r="N1505" i="7"/>
  <c r="N1506" i="7"/>
  <c r="N1507" i="7"/>
  <c r="N1508" i="7"/>
  <c r="N1509" i="7"/>
  <c r="N1510" i="7"/>
  <c r="N1511" i="7"/>
  <c r="N1512" i="7"/>
  <c r="N1513" i="7"/>
  <c r="N1514" i="7"/>
  <c r="N1515" i="7"/>
  <c r="N1516" i="7"/>
  <c r="N1517" i="7"/>
  <c r="N1518" i="7"/>
  <c r="N1519" i="7"/>
  <c r="N1520" i="7"/>
  <c r="N1521" i="7"/>
  <c r="N1522" i="7"/>
  <c r="N1523" i="7"/>
  <c r="N1524" i="7"/>
  <c r="N1525" i="7"/>
  <c r="N1526" i="7"/>
  <c r="N1527" i="7"/>
  <c r="N1528" i="7"/>
  <c r="N1529" i="7"/>
  <c r="N1530" i="7"/>
  <c r="N1531" i="7"/>
  <c r="N1532" i="7"/>
  <c r="N1533" i="7"/>
  <c r="N1534" i="7"/>
  <c r="N1535" i="7"/>
  <c r="N1536" i="7"/>
  <c r="N1537" i="7"/>
  <c r="N1538" i="7"/>
  <c r="N1539" i="7"/>
  <c r="N1540" i="7"/>
  <c r="N1541" i="7"/>
  <c r="N1542" i="7"/>
  <c r="N1543" i="7"/>
  <c r="N1544" i="7"/>
  <c r="N1545" i="7"/>
  <c r="N1546" i="7"/>
  <c r="N1547" i="7"/>
  <c r="N1548" i="7"/>
  <c r="N1549" i="7"/>
  <c r="N1550" i="7"/>
  <c r="N1551" i="7"/>
  <c r="N1552" i="7"/>
  <c r="N1553" i="7"/>
  <c r="N1554" i="7"/>
  <c r="N1555" i="7"/>
  <c r="N1556" i="7"/>
  <c r="N1557" i="7"/>
  <c r="N1558" i="7"/>
  <c r="N1559" i="7"/>
  <c r="N1560" i="7"/>
  <c r="N1561" i="7"/>
  <c r="N1562" i="7"/>
  <c r="N1563" i="7"/>
  <c r="N1564" i="7"/>
  <c r="N1565" i="7"/>
  <c r="N1566" i="7"/>
  <c r="N1567" i="7"/>
  <c r="N1568" i="7"/>
  <c r="N1569" i="7"/>
  <c r="N1570" i="7"/>
  <c r="N1571" i="7"/>
  <c r="N1572" i="7"/>
  <c r="N1573" i="7"/>
  <c r="N1574" i="7"/>
  <c r="N1575" i="7"/>
  <c r="N1576" i="7"/>
  <c r="N1577" i="7"/>
  <c r="N1578" i="7"/>
  <c r="N1579" i="7"/>
  <c r="N1580" i="7"/>
  <c r="N1581" i="7"/>
  <c r="N1582" i="7"/>
  <c r="N1583" i="7"/>
  <c r="N1584" i="7"/>
  <c r="N1585" i="7"/>
  <c r="N1586" i="7"/>
  <c r="N1587" i="7"/>
  <c r="N1588" i="7"/>
  <c r="N1589" i="7"/>
  <c r="N1590" i="7"/>
  <c r="N1591" i="7"/>
  <c r="N1592" i="7"/>
  <c r="N1593" i="7"/>
  <c r="N1594" i="7"/>
  <c r="N1595" i="7"/>
  <c r="N1596" i="7"/>
  <c r="N1597" i="7"/>
  <c r="N1598" i="7"/>
  <c r="N1599" i="7"/>
  <c r="N1600" i="7"/>
  <c r="N1601" i="7"/>
  <c r="N1602" i="7"/>
  <c r="N1603" i="7"/>
  <c r="N1604" i="7"/>
  <c r="N1605" i="7"/>
  <c r="N1606" i="7"/>
  <c r="N1607" i="7"/>
  <c r="N1608" i="7"/>
  <c r="N1609" i="7"/>
  <c r="N1610" i="7"/>
  <c r="N1611" i="7"/>
  <c r="N1612" i="7"/>
  <c r="N1613" i="7"/>
  <c r="N1614" i="7"/>
  <c r="N1615" i="7"/>
  <c r="N1616" i="7"/>
  <c r="N1617" i="7"/>
  <c r="N1618" i="7"/>
  <c r="N1619" i="7"/>
  <c r="N1620" i="7"/>
  <c r="N1621" i="7"/>
  <c r="N1622" i="7"/>
  <c r="N1623" i="7"/>
  <c r="N1624" i="7"/>
  <c r="N1625" i="7"/>
  <c r="N1626" i="7"/>
  <c r="N1627" i="7"/>
  <c r="N1628" i="7"/>
  <c r="N1629" i="7"/>
  <c r="N1630" i="7"/>
  <c r="N1631" i="7"/>
  <c r="N1632" i="7"/>
  <c r="N1633" i="7"/>
  <c r="N1634" i="7"/>
  <c r="N1635" i="7"/>
  <c r="N1636" i="7"/>
  <c r="N1637" i="7"/>
  <c r="N1638" i="7"/>
  <c r="N1639" i="7"/>
  <c r="N1640" i="7"/>
  <c r="N1641" i="7"/>
  <c r="N1642" i="7"/>
  <c r="N1643" i="7"/>
  <c r="N1644" i="7"/>
  <c r="N1645" i="7"/>
  <c r="N1646" i="7"/>
  <c r="N1647" i="7"/>
  <c r="N1648" i="7"/>
  <c r="N1649" i="7"/>
  <c r="N1650" i="7"/>
  <c r="N1651" i="7"/>
  <c r="N1652" i="7"/>
  <c r="N1653" i="7"/>
  <c r="N1654" i="7"/>
  <c r="N1655" i="7"/>
  <c r="N1656" i="7"/>
  <c r="N1657" i="7"/>
  <c r="N1658" i="7"/>
  <c r="N1659" i="7"/>
  <c r="N1660" i="7"/>
  <c r="N1661" i="7"/>
  <c r="N1662" i="7"/>
  <c r="N1663" i="7"/>
  <c r="N1664" i="7"/>
  <c r="N1665" i="7"/>
  <c r="N1666" i="7"/>
  <c r="N1667" i="7"/>
  <c r="N1668" i="7"/>
  <c r="N1669" i="7"/>
  <c r="N1670" i="7"/>
  <c r="N1671" i="7"/>
  <c r="N1672" i="7"/>
  <c r="N1673" i="7"/>
  <c r="N1674" i="7"/>
  <c r="N1675" i="7"/>
  <c r="N1676" i="7"/>
  <c r="N1677" i="7"/>
  <c r="N1678" i="7"/>
  <c r="N1679" i="7"/>
  <c r="N1680" i="7"/>
  <c r="N1681" i="7"/>
  <c r="N1682" i="7"/>
  <c r="N1683" i="7"/>
  <c r="N1684" i="7"/>
  <c r="N1685" i="7"/>
  <c r="N1686" i="7"/>
  <c r="N1687" i="7"/>
  <c r="N1688" i="7"/>
  <c r="N1689" i="7"/>
  <c r="N1690" i="7"/>
  <c r="N1691" i="7"/>
  <c r="N1692" i="7"/>
  <c r="N1693" i="7"/>
  <c r="N1694" i="7"/>
  <c r="N1695" i="7"/>
  <c r="N1696" i="7"/>
  <c r="N1697" i="7"/>
  <c r="N1698" i="7"/>
  <c r="N1699" i="7"/>
  <c r="N1700" i="7"/>
  <c r="N1701" i="7"/>
  <c r="N1702" i="7"/>
  <c r="N1703" i="7"/>
  <c r="N1704" i="7"/>
  <c r="N1705" i="7"/>
  <c r="N1706" i="7"/>
  <c r="N1707" i="7"/>
  <c r="N1708" i="7"/>
  <c r="N1709" i="7"/>
  <c r="N1710" i="7"/>
  <c r="N1711" i="7"/>
  <c r="N1712" i="7"/>
  <c r="N1713" i="7"/>
  <c r="N1714" i="7"/>
  <c r="N1715" i="7"/>
  <c r="N1716" i="7"/>
  <c r="N1717" i="7"/>
  <c r="N1718" i="7"/>
  <c r="N1719" i="7"/>
  <c r="N1720" i="7"/>
  <c r="N1721" i="7"/>
  <c r="N1722" i="7"/>
  <c r="N1723" i="7"/>
  <c r="N1724" i="7"/>
  <c r="N1725" i="7"/>
  <c r="N1726" i="7"/>
  <c r="N1727" i="7"/>
  <c r="N1728" i="7"/>
  <c r="N1729" i="7"/>
  <c r="N1730" i="7"/>
  <c r="N1731" i="7"/>
  <c r="N1732" i="7"/>
  <c r="N1733" i="7"/>
  <c r="N1734" i="7"/>
  <c r="N1735" i="7"/>
  <c r="N1736" i="7"/>
  <c r="N1737" i="7"/>
  <c r="N1738" i="7"/>
  <c r="N1739" i="7"/>
  <c r="N1740" i="7"/>
  <c r="N1741" i="7"/>
  <c r="N1742" i="7"/>
  <c r="N1743" i="7"/>
  <c r="N1744" i="7"/>
  <c r="N1745" i="7"/>
  <c r="N1746" i="7"/>
  <c r="N1747" i="7"/>
  <c r="N1748" i="7"/>
  <c r="N1749" i="7"/>
  <c r="N1750" i="7"/>
  <c r="N1751" i="7"/>
  <c r="N1752" i="7"/>
  <c r="N1753" i="7"/>
  <c r="N1754" i="7"/>
  <c r="N1755" i="7"/>
  <c r="N1756" i="7"/>
  <c r="N1757" i="7"/>
  <c r="N1758" i="7"/>
  <c r="N1759" i="7"/>
  <c r="N1760" i="7"/>
  <c r="N1761" i="7"/>
  <c r="N1762" i="7"/>
  <c r="N1763" i="7"/>
  <c r="N1764" i="7"/>
  <c r="N1765" i="7"/>
  <c r="N1766" i="7"/>
  <c r="N1767" i="7"/>
  <c r="N1768" i="7"/>
  <c r="N1769" i="7"/>
  <c r="N1770" i="7"/>
  <c r="N1771" i="7"/>
  <c r="N1772" i="7"/>
  <c r="N1773" i="7"/>
  <c r="N1774" i="7"/>
  <c r="N1775" i="7"/>
  <c r="N1776" i="7"/>
  <c r="N1777" i="7"/>
  <c r="N1778" i="7"/>
  <c r="N1779" i="7"/>
  <c r="N1780" i="7"/>
  <c r="N1781" i="7"/>
  <c r="N1782" i="7"/>
  <c r="N1783" i="7"/>
  <c r="N1784" i="7"/>
  <c r="N1785" i="7"/>
  <c r="N1786" i="7"/>
  <c r="N1787" i="7"/>
  <c r="N1788" i="7"/>
  <c r="N1789" i="7"/>
  <c r="N1790" i="7"/>
  <c r="N1791" i="7"/>
  <c r="N1792" i="7"/>
  <c r="N1793" i="7"/>
  <c r="N1794" i="7"/>
  <c r="N1795" i="7"/>
  <c r="N1796" i="7"/>
  <c r="N1797" i="7"/>
  <c r="N1798" i="7"/>
  <c r="N1799" i="7"/>
  <c r="N1800" i="7"/>
  <c r="N1801" i="7"/>
  <c r="N1802" i="7"/>
  <c r="N1803" i="7"/>
  <c r="N1804" i="7"/>
  <c r="N1805" i="7"/>
  <c r="N1806" i="7"/>
  <c r="N1807" i="7"/>
  <c r="N1808" i="7"/>
  <c r="N1809" i="7"/>
  <c r="N1810" i="7"/>
  <c r="N1811" i="7"/>
  <c r="N1812" i="7"/>
  <c r="N1813" i="7"/>
  <c r="N1814" i="7"/>
  <c r="N1815" i="7"/>
  <c r="N1816" i="7"/>
  <c r="N1817" i="7"/>
  <c r="N1818" i="7"/>
  <c r="N1819" i="7"/>
  <c r="N1820" i="7"/>
  <c r="N1821" i="7"/>
  <c r="N1822" i="7"/>
  <c r="N1823" i="7"/>
  <c r="N1824" i="7"/>
  <c r="N1825" i="7"/>
  <c r="N1826" i="7"/>
  <c r="N1827" i="7"/>
  <c r="N1828" i="7"/>
  <c r="N1829" i="7"/>
  <c r="N1830" i="7"/>
  <c r="N1831" i="7"/>
  <c r="N1832" i="7"/>
  <c r="N1833" i="7"/>
  <c r="N1834" i="7"/>
  <c r="N1835" i="7"/>
  <c r="N1836" i="7"/>
  <c r="N1837" i="7"/>
  <c r="N1838" i="7"/>
  <c r="N1839" i="7"/>
  <c r="N1840" i="7"/>
  <c r="N1841" i="7"/>
  <c r="N1842" i="7"/>
  <c r="N1843" i="7"/>
  <c r="N1844" i="7"/>
  <c r="N1845" i="7"/>
  <c r="N1846" i="7"/>
  <c r="N1847" i="7"/>
  <c r="N1848" i="7"/>
  <c r="N1849" i="7"/>
  <c r="N1850" i="7"/>
  <c r="N1851" i="7"/>
  <c r="N1852" i="7"/>
  <c r="N1853" i="7"/>
  <c r="N1854" i="7"/>
  <c r="N1855" i="7"/>
  <c r="N1856" i="7"/>
  <c r="N1857" i="7"/>
  <c r="N1858" i="7"/>
  <c r="N1859" i="7"/>
  <c r="N1860" i="7"/>
  <c r="N1861" i="7"/>
  <c r="N1862" i="7"/>
  <c r="N1863" i="7"/>
  <c r="N1864" i="7"/>
  <c r="N1865" i="7"/>
  <c r="N1866" i="7"/>
  <c r="N1867" i="7"/>
  <c r="N1868" i="7"/>
  <c r="N1869" i="7"/>
  <c r="N1870" i="7"/>
  <c r="N1871" i="7"/>
  <c r="N1872" i="7"/>
  <c r="N1873" i="7"/>
  <c r="N1874" i="7"/>
  <c r="N1875" i="7"/>
  <c r="N1876" i="7"/>
  <c r="N1877" i="7"/>
  <c r="N1878" i="7"/>
  <c r="N1879" i="7"/>
  <c r="N1880" i="7"/>
  <c r="N1881" i="7"/>
  <c r="N1882" i="7"/>
  <c r="N1883" i="7"/>
  <c r="N1884" i="7"/>
  <c r="N1885" i="7"/>
  <c r="N1886" i="7"/>
  <c r="N1887" i="7"/>
  <c r="N1888" i="7"/>
  <c r="N1889" i="7"/>
  <c r="N1890" i="7"/>
  <c r="N1891" i="7"/>
  <c r="N1892" i="7"/>
  <c r="N1893" i="7"/>
  <c r="N1894" i="7"/>
  <c r="N1895" i="7"/>
  <c r="N1896" i="7"/>
  <c r="N1897" i="7"/>
  <c r="N1898" i="7"/>
  <c r="N1899" i="7"/>
  <c r="N1900" i="7"/>
  <c r="N1901" i="7"/>
  <c r="N1902" i="7"/>
  <c r="N1903" i="7"/>
  <c r="N1904" i="7"/>
  <c r="N1905" i="7"/>
  <c r="N1906" i="7"/>
  <c r="N1907" i="7"/>
  <c r="N1908" i="7"/>
  <c r="N1909" i="7"/>
  <c r="N1910" i="7"/>
  <c r="N1911" i="7"/>
  <c r="N1912" i="7"/>
  <c r="N1913" i="7"/>
  <c r="N1914" i="7"/>
  <c r="N1915" i="7"/>
  <c r="N1916" i="7"/>
  <c r="N1917" i="7"/>
  <c r="N1918" i="7"/>
  <c r="N1919" i="7"/>
  <c r="N1920" i="7"/>
  <c r="N1921" i="7"/>
  <c r="N1922" i="7"/>
  <c r="N1923" i="7"/>
  <c r="N1924" i="7"/>
  <c r="N1925" i="7"/>
  <c r="N1926" i="7"/>
  <c r="N1927" i="7"/>
  <c r="N1928" i="7"/>
  <c r="N1929" i="7"/>
  <c r="N1930" i="7"/>
  <c r="N1931" i="7"/>
  <c r="N1932" i="7"/>
  <c r="N1933" i="7"/>
  <c r="N1934" i="7"/>
  <c r="N1935" i="7"/>
  <c r="N1936" i="7"/>
  <c r="N1937" i="7"/>
  <c r="N1938" i="7"/>
  <c r="N1939" i="7"/>
  <c r="N1940" i="7"/>
  <c r="N1941" i="7"/>
  <c r="N1942" i="7"/>
  <c r="N1943" i="7"/>
  <c r="N1944" i="7"/>
  <c r="N1945" i="7"/>
  <c r="N1946" i="7"/>
  <c r="N1947" i="7"/>
  <c r="N1948" i="7"/>
  <c r="N1949" i="7"/>
  <c r="N1950" i="7"/>
  <c r="N1951" i="7"/>
  <c r="N1952" i="7"/>
  <c r="N1953" i="7"/>
  <c r="N1954" i="7"/>
  <c r="N1955" i="7"/>
  <c r="N1956" i="7"/>
  <c r="N1957" i="7"/>
  <c r="N1958" i="7"/>
  <c r="N1959" i="7"/>
  <c r="N1960" i="7"/>
  <c r="N1961" i="7"/>
  <c r="N1962" i="7"/>
  <c r="N1963" i="7"/>
  <c r="N1964" i="7"/>
  <c r="N1965" i="7"/>
  <c r="N1966" i="7"/>
  <c r="N1967" i="7"/>
  <c r="N1968" i="7"/>
  <c r="N1969" i="7"/>
  <c r="N1970" i="7"/>
  <c r="N1971" i="7"/>
  <c r="N1972" i="7"/>
  <c r="N1973" i="7"/>
  <c r="N1974" i="7"/>
  <c r="N1975" i="7"/>
  <c r="N1976" i="7"/>
  <c r="N1977" i="7"/>
  <c r="N1978" i="7"/>
  <c r="N1979" i="7"/>
  <c r="N1980" i="7"/>
  <c r="N1981" i="7"/>
  <c r="N1982" i="7"/>
  <c r="N1983" i="7"/>
  <c r="N1984" i="7"/>
  <c r="N1985" i="7"/>
  <c r="N1986" i="7"/>
  <c r="N1987" i="7"/>
  <c r="N1988" i="7"/>
  <c r="N1989" i="7"/>
  <c r="N1990" i="7"/>
  <c r="N1991" i="7"/>
  <c r="N1992" i="7"/>
  <c r="N1993" i="7"/>
  <c r="N1994" i="7"/>
  <c r="N1995" i="7"/>
  <c r="N1996" i="7"/>
  <c r="N1997" i="7"/>
  <c r="N1998" i="7"/>
  <c r="N1999" i="7"/>
  <c r="N2000" i="7"/>
  <c r="N2001" i="7"/>
  <c r="N2002" i="7"/>
  <c r="N2003" i="7"/>
  <c r="N2004" i="7"/>
  <c r="N2005" i="7"/>
  <c r="N2006" i="7"/>
  <c r="N2007" i="7"/>
  <c r="N2008" i="7"/>
  <c r="N2009" i="7"/>
  <c r="N2010" i="7"/>
  <c r="N2011" i="7"/>
  <c r="N2012" i="7"/>
  <c r="N2013" i="7"/>
  <c r="N2014" i="7"/>
  <c r="N2015" i="7"/>
  <c r="N2016" i="7"/>
  <c r="N2017" i="7"/>
  <c r="N2018" i="7"/>
  <c r="N2019" i="7"/>
  <c r="N2020" i="7"/>
  <c r="N2021" i="7"/>
  <c r="N2022" i="7"/>
  <c r="N2023" i="7"/>
  <c r="N2024" i="7"/>
  <c r="N2025" i="7"/>
  <c r="N2026" i="7"/>
  <c r="N2027" i="7"/>
  <c r="N2028" i="7"/>
  <c r="N2029" i="7"/>
  <c r="N2030" i="7"/>
  <c r="N2031" i="7"/>
  <c r="N2032" i="7"/>
  <c r="N2033" i="7"/>
  <c r="N2034" i="7"/>
  <c r="N2035" i="7"/>
  <c r="N2036" i="7"/>
  <c r="N2037" i="7"/>
  <c r="N2038" i="7"/>
  <c r="N2039" i="7"/>
  <c r="N2040" i="7"/>
  <c r="N2041" i="7"/>
  <c r="N2042" i="7"/>
  <c r="N2043" i="7"/>
  <c r="N2044" i="7"/>
  <c r="N2045" i="7"/>
  <c r="N2046" i="7"/>
  <c r="N2047" i="7"/>
  <c r="N2048" i="7"/>
  <c r="N2049" i="7"/>
  <c r="N2050" i="7"/>
  <c r="N2051" i="7"/>
  <c r="N2052" i="7"/>
  <c r="N2053" i="7"/>
  <c r="N2054" i="7"/>
  <c r="N2055" i="7"/>
  <c r="N2056" i="7"/>
  <c r="N2057" i="7"/>
  <c r="N2058" i="7"/>
  <c r="N2059" i="7"/>
  <c r="N2060" i="7"/>
  <c r="N2061" i="7"/>
  <c r="N2062" i="7"/>
  <c r="N2063" i="7"/>
  <c r="N2064" i="7"/>
  <c r="N2065" i="7"/>
  <c r="N2066" i="7"/>
  <c r="N2067" i="7"/>
  <c r="N2068" i="7"/>
  <c r="N2069" i="7"/>
  <c r="N2070" i="7"/>
  <c r="N2071" i="7"/>
  <c r="N2072" i="7"/>
  <c r="N2073" i="7"/>
  <c r="N2074" i="7"/>
  <c r="N2075" i="7"/>
  <c r="N2076" i="7"/>
  <c r="N2077" i="7"/>
  <c r="N2078" i="7"/>
  <c r="N2079" i="7"/>
  <c r="N2080" i="7"/>
  <c r="N2081" i="7"/>
  <c r="N2082" i="7"/>
  <c r="N2083" i="7"/>
  <c r="N2084" i="7"/>
  <c r="N2085" i="7"/>
  <c r="N2086" i="7"/>
  <c r="N2087" i="7"/>
  <c r="N2088" i="7"/>
  <c r="N2089" i="7"/>
  <c r="N2090" i="7"/>
  <c r="N2091" i="7"/>
  <c r="N2092" i="7"/>
  <c r="N2093" i="7"/>
  <c r="N2094" i="7"/>
  <c r="N2095" i="7"/>
  <c r="N2096" i="7"/>
  <c r="N2097" i="7"/>
  <c r="N2098" i="7"/>
  <c r="N2099" i="7"/>
  <c r="N2100" i="7"/>
  <c r="N2101" i="7"/>
  <c r="N2102" i="7"/>
  <c r="N2103" i="7"/>
  <c r="N2104" i="7"/>
  <c r="N2105" i="7"/>
  <c r="N2106" i="7"/>
  <c r="N2107" i="7"/>
  <c r="N2108" i="7"/>
  <c r="N2109" i="7"/>
  <c r="N2110" i="7"/>
  <c r="N2111" i="7"/>
  <c r="N2112" i="7"/>
  <c r="N2113" i="7"/>
  <c r="N2114" i="7"/>
  <c r="N2115" i="7"/>
  <c r="N2116" i="7"/>
  <c r="N2117" i="7"/>
  <c r="N2118" i="7"/>
  <c r="N2119" i="7"/>
  <c r="N2120" i="7"/>
  <c r="N2121" i="7"/>
  <c r="N2122" i="7"/>
  <c r="N2123" i="7"/>
  <c r="N2124" i="7"/>
  <c r="N2125" i="7"/>
  <c r="N2126" i="7"/>
  <c r="N2127" i="7"/>
  <c r="N2128" i="7"/>
  <c r="N2129" i="7"/>
  <c r="N2130" i="7"/>
  <c r="N2131" i="7"/>
  <c r="N2132" i="7"/>
  <c r="N2133" i="7"/>
  <c r="N2134" i="7"/>
  <c r="N2135" i="7"/>
  <c r="N2136" i="7"/>
  <c r="N2137" i="7"/>
  <c r="N2138" i="7"/>
  <c r="N2139" i="7"/>
  <c r="N2140" i="7"/>
  <c r="N2141" i="7"/>
  <c r="N2142" i="7"/>
  <c r="N2143" i="7"/>
  <c r="N2144" i="7"/>
  <c r="N2145" i="7"/>
  <c r="N2146" i="7"/>
  <c r="N2147" i="7"/>
  <c r="N2148" i="7"/>
  <c r="N2149" i="7"/>
  <c r="N2150" i="7"/>
  <c r="N2151" i="7"/>
  <c r="N2152" i="7"/>
  <c r="N2153" i="7"/>
  <c r="N2154" i="7"/>
  <c r="N2155" i="7"/>
  <c r="N2156" i="7"/>
  <c r="N2157" i="7"/>
  <c r="N2158" i="7"/>
  <c r="N2159" i="7"/>
  <c r="N2160" i="7"/>
  <c r="N2161" i="7"/>
  <c r="N2162" i="7"/>
  <c r="N2163" i="7"/>
  <c r="N2164" i="7"/>
  <c r="N2165" i="7"/>
  <c r="N2166" i="7"/>
  <c r="N2167" i="7"/>
  <c r="N2168" i="7"/>
  <c r="N2169" i="7"/>
  <c r="N2170" i="7"/>
  <c r="N2171" i="7"/>
  <c r="N2172" i="7"/>
  <c r="N2173" i="7"/>
  <c r="N2174" i="7"/>
  <c r="N2175" i="7"/>
  <c r="N2176" i="7"/>
  <c r="N2177" i="7"/>
  <c r="N2178" i="7"/>
  <c r="N2179" i="7"/>
  <c r="N2180" i="7"/>
  <c r="N2181" i="7"/>
  <c r="N2182" i="7"/>
  <c r="N2183" i="7"/>
  <c r="N2184" i="7"/>
  <c r="N2185" i="7"/>
  <c r="N2186" i="7"/>
  <c r="N2187" i="7"/>
  <c r="N2188" i="7"/>
  <c r="N2189" i="7"/>
  <c r="N2190" i="7"/>
  <c r="N2191" i="7"/>
  <c r="N2192" i="7"/>
  <c r="N2193" i="7"/>
  <c r="N2194" i="7"/>
  <c r="N2195" i="7"/>
  <c r="N2196" i="7"/>
  <c r="N2197" i="7"/>
  <c r="N2198" i="7"/>
  <c r="N2199" i="7"/>
  <c r="N2200" i="7"/>
  <c r="N2201" i="7"/>
  <c r="N2202" i="7"/>
  <c r="N2203" i="7"/>
  <c r="N2204" i="7"/>
  <c r="N2205" i="7"/>
  <c r="N2206" i="7"/>
  <c r="N2207" i="7"/>
  <c r="N2208" i="7"/>
  <c r="N2209" i="7"/>
  <c r="N2210" i="7"/>
  <c r="N2211" i="7"/>
  <c r="N2212" i="7"/>
  <c r="N2213" i="7"/>
  <c r="N2214" i="7"/>
  <c r="N2215" i="7"/>
  <c r="N2216" i="7"/>
  <c r="N2217" i="7"/>
  <c r="N2218" i="7"/>
  <c r="N2219" i="7"/>
  <c r="N2220" i="7"/>
  <c r="N2221" i="7"/>
  <c r="N2222" i="7"/>
  <c r="N2223" i="7"/>
  <c r="N2224" i="7"/>
  <c r="N2225" i="7"/>
  <c r="N2226" i="7"/>
  <c r="N2227" i="7"/>
  <c r="N2228" i="7"/>
  <c r="N2229" i="7"/>
  <c r="N2230" i="7"/>
  <c r="N2231" i="7"/>
  <c r="N2232" i="7"/>
  <c r="N2233" i="7"/>
  <c r="N2234" i="7"/>
  <c r="N2235" i="7"/>
  <c r="N2236" i="7"/>
  <c r="N2237" i="7"/>
  <c r="N2238" i="7"/>
  <c r="N2239" i="7"/>
  <c r="N2240" i="7"/>
  <c r="N2241" i="7"/>
  <c r="N2242" i="7"/>
  <c r="N2243" i="7"/>
  <c r="N2244" i="7"/>
  <c r="N2245" i="7"/>
  <c r="N2246" i="7"/>
  <c r="N2247" i="7"/>
  <c r="N2248" i="7"/>
  <c r="N2249" i="7"/>
  <c r="N2250" i="7"/>
  <c r="N2251" i="7"/>
  <c r="N2252" i="7"/>
  <c r="N2253" i="7"/>
  <c r="N2254" i="7"/>
  <c r="N2255" i="7"/>
  <c r="N2256" i="7"/>
  <c r="N2257" i="7"/>
  <c r="N2258" i="7"/>
  <c r="N2259" i="7"/>
  <c r="N2260" i="7"/>
  <c r="N2261" i="7"/>
  <c r="N2262" i="7"/>
  <c r="N2263" i="7"/>
  <c r="N2264" i="7"/>
  <c r="N2265" i="7"/>
  <c r="N2266" i="7"/>
  <c r="N2267" i="7"/>
  <c r="N2268" i="7"/>
  <c r="N2269" i="7"/>
  <c r="N2270" i="7"/>
  <c r="N2271" i="7"/>
  <c r="N2272" i="7"/>
  <c r="N2273" i="7"/>
  <c r="N2274" i="7"/>
  <c r="N2275" i="7"/>
  <c r="N2276" i="7"/>
  <c r="N2277" i="7"/>
  <c r="N2278" i="7"/>
  <c r="N2279" i="7"/>
  <c r="N2280" i="7"/>
  <c r="N2281" i="7"/>
  <c r="N2282" i="7"/>
  <c r="N2283" i="7"/>
  <c r="N2284" i="7"/>
  <c r="N2285" i="7"/>
  <c r="N2286" i="7"/>
  <c r="N2287" i="7"/>
  <c r="N2288" i="7"/>
  <c r="N2289" i="7"/>
  <c r="N2290" i="7"/>
  <c r="N2291" i="7"/>
  <c r="N2292" i="7"/>
  <c r="N2293" i="7"/>
  <c r="N2294" i="7"/>
  <c r="N2295" i="7"/>
  <c r="N2296" i="7"/>
  <c r="N2297" i="7"/>
  <c r="N2298" i="7"/>
  <c r="N2299" i="7"/>
  <c r="N2300" i="7"/>
  <c r="N2301" i="7"/>
  <c r="N2302" i="7"/>
  <c r="N2303" i="7"/>
  <c r="N2304" i="7"/>
  <c r="N2305" i="7"/>
  <c r="N2306" i="7"/>
  <c r="N2307" i="7"/>
  <c r="N2308" i="7"/>
  <c r="N2309" i="7"/>
  <c r="N2310" i="7"/>
  <c r="N2311" i="7"/>
  <c r="N2312" i="7"/>
  <c r="N2313" i="7"/>
  <c r="N2314" i="7"/>
  <c r="N2315" i="7"/>
  <c r="N2316" i="7"/>
  <c r="N2317" i="7"/>
  <c r="N2318" i="7"/>
  <c r="N2319" i="7"/>
  <c r="N2320" i="7"/>
  <c r="N2321" i="7"/>
  <c r="N2322" i="7"/>
  <c r="N2323" i="7"/>
  <c r="N2324" i="7"/>
  <c r="N2325" i="7"/>
  <c r="N2326" i="7"/>
  <c r="N2327" i="7"/>
  <c r="N2328" i="7"/>
  <c r="N2329" i="7"/>
  <c r="N2330" i="7"/>
  <c r="N2331" i="7"/>
  <c r="N2332" i="7"/>
  <c r="N2333" i="7"/>
  <c r="N2334" i="7"/>
  <c r="N2335" i="7"/>
  <c r="N2336" i="7"/>
  <c r="N2337" i="7"/>
  <c r="N2338" i="7"/>
  <c r="N2339" i="7"/>
  <c r="N2340" i="7"/>
  <c r="N2341" i="7"/>
  <c r="N2342" i="7"/>
  <c r="N2343" i="7"/>
  <c r="N2344" i="7"/>
  <c r="N2345" i="7"/>
  <c r="N2346" i="7"/>
  <c r="N2347" i="7"/>
  <c r="N2348" i="7"/>
  <c r="N2349" i="7"/>
  <c r="N2350" i="7"/>
  <c r="N2351" i="7"/>
  <c r="N2352" i="7"/>
  <c r="N2353" i="7"/>
  <c r="N2354" i="7"/>
  <c r="N2355" i="7"/>
  <c r="N2356" i="7"/>
  <c r="N2357" i="7"/>
  <c r="N2358" i="7"/>
  <c r="N2359" i="7"/>
  <c r="N2360" i="7"/>
  <c r="N2361" i="7"/>
  <c r="N2362" i="7"/>
  <c r="N2363" i="7"/>
  <c r="N2364" i="7"/>
  <c r="N2365" i="7"/>
  <c r="N2366" i="7"/>
  <c r="N2367" i="7"/>
  <c r="N2368" i="7"/>
  <c r="N2369" i="7"/>
  <c r="N2370" i="7"/>
  <c r="N2371" i="7"/>
  <c r="N2372" i="7"/>
  <c r="N2373" i="7"/>
  <c r="N2374" i="7"/>
  <c r="N2375" i="7"/>
  <c r="N2376" i="7"/>
  <c r="N2377" i="7"/>
  <c r="N2378" i="7"/>
  <c r="N2379" i="7"/>
  <c r="N2380" i="7"/>
  <c r="N2381" i="7"/>
  <c r="N2382" i="7"/>
  <c r="N2383" i="7"/>
  <c r="N2384" i="7"/>
  <c r="N2385" i="7"/>
  <c r="N2386" i="7"/>
  <c r="N2387" i="7"/>
  <c r="N2388" i="7"/>
  <c r="N2389" i="7"/>
  <c r="N2390" i="7"/>
  <c r="N2391" i="7"/>
  <c r="N2392" i="7"/>
  <c r="N2393" i="7"/>
  <c r="N2394" i="7"/>
  <c r="N2395" i="7"/>
  <c r="N2396" i="7"/>
  <c r="N2397" i="7"/>
  <c r="N2398" i="7"/>
  <c r="N2399" i="7"/>
  <c r="N2400" i="7"/>
  <c r="N2401" i="7"/>
  <c r="N2402" i="7"/>
  <c r="N2403" i="7"/>
  <c r="N2404" i="7"/>
  <c r="N2405" i="7"/>
  <c r="N2406" i="7"/>
  <c r="N2407" i="7"/>
  <c r="N2408" i="7"/>
  <c r="N2409" i="7"/>
  <c r="N2410" i="7"/>
  <c r="N2411" i="7"/>
  <c r="N2412" i="7"/>
  <c r="N2413" i="7"/>
  <c r="N2414" i="7"/>
  <c r="N2415" i="7"/>
  <c r="N2416" i="7"/>
  <c r="N2417" i="7"/>
  <c r="N2418" i="7"/>
  <c r="N2419" i="7"/>
  <c r="N2420" i="7"/>
  <c r="N2421" i="7"/>
  <c r="N2422" i="7"/>
  <c r="N2423" i="7"/>
  <c r="N2424" i="7"/>
  <c r="N2425" i="7"/>
  <c r="N2426" i="7"/>
  <c r="N2427" i="7"/>
  <c r="N2428" i="7"/>
  <c r="N2429" i="7"/>
  <c r="N2430" i="7"/>
  <c r="N2431" i="7"/>
  <c r="N2432" i="7"/>
  <c r="N2433" i="7"/>
  <c r="N2434" i="7"/>
  <c r="N2435" i="7"/>
  <c r="N2436" i="7"/>
  <c r="N2437" i="7"/>
  <c r="N2438" i="7"/>
  <c r="N2439" i="7"/>
  <c r="N2440" i="7"/>
  <c r="N2441" i="7"/>
  <c r="N2442" i="7"/>
  <c r="N2443" i="7"/>
  <c r="N2444" i="7"/>
  <c r="N2445" i="7"/>
  <c r="N2446" i="7"/>
  <c r="N2447" i="7"/>
  <c r="N2448" i="7"/>
  <c r="N2449" i="7"/>
  <c r="N2450" i="7"/>
  <c r="N2451" i="7"/>
  <c r="N2452" i="7"/>
  <c r="N2453" i="7"/>
  <c r="N2454" i="7"/>
  <c r="N2455" i="7"/>
  <c r="N2456" i="7"/>
  <c r="N2457" i="7"/>
  <c r="N2458" i="7"/>
  <c r="N2459" i="7"/>
  <c r="N2460" i="7"/>
  <c r="N2461" i="7"/>
  <c r="N2462" i="7"/>
  <c r="N2463" i="7"/>
  <c r="N2464" i="7"/>
  <c r="N2465" i="7"/>
  <c r="N2466" i="7"/>
  <c r="N2467" i="7"/>
  <c r="N2468" i="7"/>
  <c r="N2469" i="7"/>
  <c r="N2470" i="7"/>
  <c r="N2471" i="7"/>
  <c r="N2472" i="7"/>
  <c r="N2473" i="7"/>
  <c r="N2474" i="7"/>
  <c r="N2475" i="7"/>
  <c r="N2476" i="7"/>
  <c r="N2477" i="7"/>
  <c r="N2478" i="7"/>
  <c r="N2479" i="7"/>
  <c r="N2480" i="7"/>
  <c r="N2481" i="7"/>
  <c r="N2482" i="7"/>
  <c r="N2483" i="7"/>
  <c r="N2484" i="7"/>
  <c r="N2485" i="7"/>
  <c r="N2486" i="7"/>
  <c r="N2487" i="7"/>
  <c r="N2488" i="7"/>
  <c r="N2489" i="7"/>
  <c r="N2490" i="7"/>
  <c r="N2491" i="7"/>
  <c r="N2492" i="7"/>
  <c r="N2493" i="7"/>
  <c r="N2494" i="7"/>
  <c r="N2495" i="7"/>
  <c r="N2496" i="7"/>
  <c r="N2497" i="7"/>
  <c r="N2498" i="7"/>
  <c r="N2499" i="7"/>
  <c r="N2500" i="7"/>
  <c r="N2501" i="7"/>
  <c r="N2502" i="7"/>
  <c r="N2503" i="7"/>
  <c r="N2504" i="7"/>
  <c r="N2505" i="7"/>
  <c r="N2506" i="7"/>
  <c r="N2507" i="7"/>
  <c r="N2508" i="7"/>
  <c r="N2509" i="7"/>
  <c r="N2510" i="7"/>
  <c r="N2511" i="7"/>
  <c r="N2512" i="7"/>
  <c r="N2513" i="7"/>
  <c r="N2514" i="7"/>
  <c r="N2515" i="7"/>
  <c r="N2516" i="7"/>
  <c r="N2517" i="7"/>
  <c r="N2518" i="7"/>
  <c r="N2519" i="7"/>
  <c r="N2520" i="7"/>
  <c r="N2521" i="7"/>
  <c r="N2522" i="7"/>
  <c r="N2523" i="7"/>
  <c r="N2524" i="7"/>
  <c r="N2525" i="7"/>
  <c r="N2526" i="7"/>
  <c r="N2527" i="7"/>
  <c r="N2528" i="7"/>
  <c r="N2529" i="7"/>
  <c r="N2530" i="7"/>
  <c r="N2531" i="7"/>
  <c r="N2532" i="7"/>
  <c r="N2533" i="7"/>
  <c r="N2534" i="7"/>
  <c r="N2535" i="7"/>
  <c r="N2536" i="7"/>
  <c r="N2537" i="7"/>
  <c r="N2538" i="7"/>
  <c r="N2539" i="7"/>
  <c r="N2540" i="7"/>
  <c r="N2541" i="7"/>
  <c r="N2542" i="7"/>
  <c r="N2543" i="7"/>
  <c r="N2544" i="7"/>
  <c r="N2545" i="7"/>
  <c r="N2546" i="7"/>
  <c r="N2547" i="7"/>
  <c r="N2548" i="7"/>
  <c r="N2549" i="7"/>
  <c r="N2550" i="7"/>
  <c r="N2551" i="7"/>
  <c r="N2552" i="7"/>
  <c r="N2553" i="7"/>
  <c r="N2554" i="7"/>
  <c r="N2555" i="7"/>
  <c r="N2556" i="7"/>
  <c r="N2557" i="7"/>
  <c r="N2558" i="7"/>
  <c r="N2559" i="7"/>
  <c r="N2560" i="7"/>
  <c r="N2561" i="7"/>
  <c r="N2562" i="7"/>
  <c r="N2563" i="7"/>
  <c r="N2564" i="7"/>
  <c r="N2565" i="7"/>
  <c r="N2566" i="7"/>
  <c r="N2567" i="7"/>
  <c r="N2568" i="7"/>
  <c r="N2569" i="7"/>
  <c r="N2570" i="7"/>
  <c r="N2571" i="7"/>
  <c r="N2572" i="7"/>
  <c r="N2573" i="7"/>
  <c r="N2574" i="7"/>
  <c r="N2575" i="7"/>
  <c r="N2576" i="7"/>
  <c r="N2577" i="7"/>
  <c r="N2578" i="7"/>
  <c r="N2579" i="7"/>
  <c r="N2580" i="7"/>
  <c r="N2581" i="7"/>
  <c r="N2582" i="7"/>
  <c r="N2583" i="7"/>
  <c r="N2584" i="7"/>
  <c r="N2585" i="7"/>
  <c r="N2586" i="7"/>
  <c r="N2587" i="7"/>
  <c r="N2588" i="7"/>
  <c r="N2589" i="7"/>
  <c r="N2590" i="7"/>
  <c r="N2591" i="7"/>
  <c r="N2592" i="7"/>
  <c r="N2593" i="7"/>
  <c r="N2594" i="7"/>
  <c r="N2595" i="7"/>
  <c r="N2596" i="7"/>
  <c r="N2597" i="7"/>
  <c r="N2598" i="7"/>
  <c r="N2599" i="7"/>
  <c r="N2600" i="7"/>
  <c r="N2601" i="7"/>
  <c r="N2602" i="7"/>
  <c r="N2603" i="7"/>
  <c r="N2604" i="7"/>
  <c r="N2605" i="7"/>
  <c r="N2606" i="7"/>
  <c r="N2607" i="7"/>
  <c r="N2608" i="7"/>
  <c r="N2609" i="7"/>
  <c r="N2610" i="7"/>
  <c r="N2611" i="7"/>
  <c r="N2612" i="7"/>
  <c r="N2613" i="7"/>
  <c r="N2614" i="7"/>
  <c r="N2615" i="7"/>
  <c r="N2616" i="7"/>
  <c r="N2617" i="7"/>
  <c r="N2618" i="7"/>
  <c r="N2619" i="7"/>
  <c r="N2620" i="7"/>
  <c r="N2621" i="7"/>
  <c r="N2622" i="7"/>
  <c r="N2623" i="7"/>
  <c r="N2624" i="7"/>
  <c r="N2625" i="7"/>
  <c r="N2626" i="7"/>
  <c r="N2627" i="7"/>
  <c r="N2628" i="7"/>
  <c r="N2629" i="7"/>
  <c r="N2630" i="7"/>
  <c r="N2631" i="7"/>
  <c r="N2632" i="7"/>
  <c r="N2633" i="7"/>
  <c r="N2634" i="7"/>
  <c r="N2635" i="7"/>
  <c r="N2636" i="7"/>
  <c r="N2637" i="7"/>
  <c r="N2638" i="7"/>
  <c r="N2639" i="7"/>
  <c r="N2640" i="7"/>
  <c r="N2641" i="7"/>
  <c r="N2642" i="7"/>
  <c r="N2643" i="7"/>
  <c r="N2644" i="7"/>
  <c r="N2645" i="7"/>
  <c r="N2646" i="7"/>
  <c r="N2647" i="7"/>
  <c r="N2648" i="7"/>
  <c r="N2649" i="7"/>
  <c r="N2650" i="7"/>
  <c r="N2651" i="7"/>
  <c r="N2652" i="7"/>
  <c r="N2653" i="7"/>
  <c r="N2654" i="7"/>
  <c r="N2655" i="7"/>
  <c r="N2656" i="7"/>
  <c r="N2657" i="7"/>
  <c r="N2658" i="7"/>
  <c r="N2659" i="7"/>
  <c r="N2660" i="7"/>
  <c r="N2661" i="7"/>
  <c r="N2662" i="7"/>
  <c r="N2663" i="7"/>
  <c r="N2664" i="7"/>
  <c r="N2665" i="7"/>
  <c r="N2666" i="7"/>
  <c r="N2667" i="7"/>
  <c r="N2668" i="7"/>
  <c r="N2669" i="7"/>
  <c r="N2670" i="7"/>
  <c r="N2671" i="7"/>
  <c r="N2672" i="7"/>
  <c r="N2673" i="7"/>
  <c r="N2674" i="7"/>
  <c r="N2675" i="7"/>
  <c r="N2676" i="7"/>
  <c r="N2677" i="7"/>
  <c r="N2678" i="7"/>
  <c r="N2679" i="7"/>
  <c r="N2680" i="7"/>
  <c r="N2681" i="7"/>
  <c r="N2682" i="7"/>
  <c r="N2683" i="7"/>
  <c r="N2684" i="7"/>
  <c r="N2685" i="7"/>
  <c r="N2686" i="7"/>
  <c r="N2687" i="7"/>
  <c r="N2688" i="7"/>
  <c r="N2689" i="7"/>
  <c r="N2690" i="7"/>
  <c r="N2691" i="7"/>
  <c r="N2692" i="7"/>
  <c r="N2693" i="7"/>
  <c r="N2694" i="7"/>
  <c r="N2695" i="7"/>
  <c r="N2696" i="7"/>
  <c r="N2697" i="7"/>
  <c r="N2698" i="7"/>
  <c r="N2699" i="7"/>
  <c r="N2700" i="7"/>
  <c r="N2701" i="7"/>
  <c r="N2702" i="7"/>
  <c r="N2703" i="7"/>
  <c r="N2704" i="7"/>
  <c r="N2705" i="7"/>
  <c r="N2706" i="7"/>
  <c r="N2707" i="7"/>
  <c r="N2708" i="7"/>
  <c r="N2709" i="7"/>
  <c r="N2710" i="7"/>
  <c r="N2711" i="7"/>
  <c r="N2712" i="7"/>
  <c r="N2713" i="7"/>
  <c r="N2714" i="7"/>
  <c r="N2715" i="7"/>
  <c r="N2716" i="7"/>
  <c r="N2717" i="7"/>
  <c r="N2718" i="7"/>
  <c r="N2719" i="7"/>
  <c r="N2720" i="7"/>
  <c r="N2721" i="7"/>
  <c r="N2722" i="7"/>
  <c r="N2723" i="7"/>
  <c r="N2724" i="7"/>
  <c r="N2725" i="7"/>
  <c r="N2726" i="7"/>
  <c r="N2727" i="7"/>
  <c r="N2728" i="7"/>
  <c r="N2729" i="7"/>
  <c r="N2730" i="7"/>
  <c r="N2731" i="7"/>
  <c r="N2732" i="7"/>
  <c r="N2733" i="7"/>
  <c r="N2734" i="7"/>
  <c r="N2735" i="7"/>
  <c r="N2736" i="7"/>
  <c r="N2737" i="7"/>
  <c r="N2738" i="7"/>
  <c r="N2739" i="7"/>
  <c r="N2740" i="7"/>
  <c r="N2741" i="7"/>
  <c r="N2742" i="7"/>
  <c r="N2743" i="7"/>
  <c r="N2744" i="7"/>
  <c r="N2745" i="7"/>
  <c r="N2746" i="7"/>
  <c r="N2747" i="7"/>
  <c r="N2748" i="7"/>
  <c r="N2749" i="7"/>
  <c r="N2750" i="7"/>
  <c r="N2751" i="7"/>
  <c r="N2752" i="7"/>
  <c r="N2753" i="7"/>
  <c r="N2754" i="7"/>
  <c r="N2755" i="7"/>
  <c r="N2756" i="7"/>
  <c r="N2757" i="7"/>
  <c r="N2758" i="7"/>
  <c r="N2759" i="7"/>
  <c r="N2760" i="7"/>
  <c r="N2761" i="7"/>
  <c r="N2762" i="7"/>
  <c r="N2763" i="7"/>
  <c r="N2764" i="7"/>
  <c r="N2765" i="7"/>
  <c r="N2766" i="7"/>
  <c r="N2767" i="7"/>
  <c r="N2768" i="7"/>
  <c r="N2769" i="7"/>
  <c r="N2770" i="7"/>
  <c r="N2771" i="7"/>
  <c r="N2772" i="7"/>
  <c r="N2773" i="7"/>
  <c r="N2774" i="7"/>
  <c r="N2775" i="7"/>
  <c r="N2776" i="7"/>
  <c r="N2777" i="7"/>
  <c r="N2778" i="7"/>
  <c r="N2779" i="7"/>
  <c r="N2780" i="7"/>
  <c r="N2781" i="7"/>
  <c r="N2782" i="7"/>
  <c r="N2783" i="7"/>
  <c r="N2784" i="7"/>
  <c r="N2785" i="7"/>
  <c r="N2786" i="7"/>
  <c r="N2787" i="7"/>
  <c r="N2788" i="7"/>
  <c r="N2789" i="7"/>
  <c r="N2790" i="7"/>
  <c r="N2791" i="7"/>
  <c r="N2792" i="7"/>
  <c r="N2793" i="7"/>
  <c r="N2794" i="7"/>
  <c r="N2795" i="7"/>
  <c r="N2796" i="7"/>
  <c r="N2797" i="7"/>
  <c r="N2798" i="7"/>
  <c r="N2799" i="7"/>
  <c r="N2800" i="7"/>
  <c r="N2801" i="7"/>
  <c r="N2802" i="7"/>
  <c r="N2803" i="7"/>
  <c r="N2804" i="7"/>
  <c r="N2805" i="7"/>
  <c r="N2806" i="7"/>
  <c r="N2807" i="7"/>
  <c r="N2808" i="7"/>
  <c r="N2809" i="7"/>
  <c r="N2810" i="7"/>
  <c r="N2811" i="7"/>
  <c r="N2812" i="7"/>
  <c r="N2813" i="7"/>
  <c r="N2814" i="7"/>
  <c r="N2815" i="7"/>
  <c r="N2816" i="7"/>
  <c r="N2817" i="7"/>
  <c r="N2818" i="7"/>
  <c r="N2819" i="7"/>
  <c r="N2820" i="7"/>
  <c r="N2821" i="7"/>
  <c r="N2822" i="7"/>
  <c r="N2823" i="7"/>
  <c r="N2824" i="7"/>
  <c r="N2825" i="7"/>
  <c r="N2826" i="7"/>
  <c r="N2827" i="7"/>
  <c r="N2828" i="7"/>
  <c r="N2829" i="7"/>
  <c r="N2830" i="7"/>
  <c r="N2831" i="7"/>
  <c r="N2832" i="7"/>
  <c r="N2833" i="7"/>
  <c r="N2834" i="7"/>
  <c r="N2835" i="7"/>
  <c r="N2836" i="7"/>
  <c r="N2837" i="7"/>
  <c r="N2838" i="7"/>
  <c r="N2839" i="7"/>
  <c r="N2840" i="7"/>
  <c r="N2841" i="7"/>
  <c r="N2842" i="7"/>
  <c r="N2843" i="7"/>
  <c r="N2844" i="7"/>
  <c r="N2845" i="7"/>
  <c r="N2846" i="7"/>
  <c r="N2847" i="7"/>
  <c r="N2848" i="7"/>
  <c r="N2849" i="7"/>
  <c r="N2850" i="7"/>
  <c r="N2851" i="7"/>
  <c r="N2852" i="7"/>
  <c r="N2853" i="7"/>
  <c r="N2854" i="7"/>
  <c r="N2855" i="7"/>
  <c r="N2856" i="7"/>
  <c r="N2857" i="7"/>
  <c r="N2858" i="7"/>
  <c r="N2859" i="7"/>
  <c r="N2860" i="7"/>
  <c r="N2861" i="7"/>
  <c r="N2862" i="7"/>
  <c r="N2863" i="7"/>
  <c r="N2864" i="7"/>
  <c r="N2865" i="7"/>
  <c r="N2866" i="7"/>
  <c r="N2867" i="7"/>
  <c r="N2868" i="7"/>
  <c r="N2869" i="7"/>
  <c r="N2870" i="7"/>
  <c r="N2871" i="7"/>
  <c r="N2872" i="7"/>
  <c r="N2873" i="7"/>
  <c r="N2874" i="7"/>
  <c r="N2875" i="7"/>
  <c r="N2876" i="7"/>
  <c r="N2877" i="7"/>
  <c r="N2878" i="7"/>
  <c r="N2879" i="7"/>
  <c r="N2880" i="7"/>
  <c r="N2881" i="7"/>
  <c r="N2882" i="7"/>
  <c r="N2883" i="7"/>
  <c r="N2884" i="7"/>
  <c r="N2885" i="7"/>
  <c r="N2886" i="7"/>
  <c r="N2887" i="7"/>
  <c r="N2888" i="7"/>
  <c r="N2889" i="7"/>
  <c r="N2890" i="7"/>
  <c r="N2891" i="7"/>
  <c r="N2892" i="7"/>
  <c r="N2893" i="7"/>
  <c r="N2894" i="7"/>
  <c r="N2895" i="7"/>
  <c r="N2896" i="7"/>
  <c r="N2897" i="7"/>
  <c r="N2898" i="7"/>
  <c r="N2899" i="7"/>
  <c r="N2900" i="7"/>
  <c r="N2901" i="7"/>
  <c r="N2902" i="7"/>
  <c r="N2903" i="7"/>
  <c r="N2904" i="7"/>
  <c r="N2905" i="7"/>
  <c r="N2906" i="7"/>
  <c r="N2907" i="7"/>
  <c r="N2908" i="7"/>
  <c r="N2909" i="7"/>
  <c r="N2910" i="7"/>
  <c r="N2911" i="7"/>
  <c r="N2912" i="7"/>
  <c r="N2913" i="7"/>
  <c r="N2914" i="7"/>
  <c r="N2915" i="7"/>
  <c r="N2916" i="7"/>
  <c r="N2917" i="7"/>
  <c r="N2918" i="7"/>
  <c r="N2919" i="7"/>
  <c r="N2920" i="7"/>
  <c r="N2921" i="7"/>
  <c r="N2922" i="7"/>
  <c r="N2923" i="7"/>
  <c r="N2924" i="7"/>
  <c r="N2925" i="7"/>
  <c r="N2926" i="7"/>
  <c r="N2927" i="7"/>
  <c r="N2928" i="7"/>
  <c r="N2929" i="7"/>
  <c r="N2930" i="7"/>
  <c r="N2931" i="7"/>
  <c r="N2932" i="7"/>
  <c r="N2933" i="7"/>
  <c r="N2934" i="7"/>
  <c r="N2935" i="7"/>
  <c r="N2936" i="7"/>
  <c r="N2937" i="7"/>
  <c r="N2938" i="7"/>
  <c r="N2939" i="7"/>
  <c r="N2940" i="7"/>
  <c r="N2941" i="7"/>
  <c r="N2942" i="7"/>
  <c r="N2943" i="7"/>
  <c r="N2944" i="7"/>
  <c r="N2945" i="7"/>
  <c r="N2946" i="7"/>
  <c r="N2947" i="7"/>
  <c r="N2948" i="7"/>
  <c r="N2949" i="7"/>
  <c r="N2950" i="7"/>
  <c r="N2951" i="7"/>
  <c r="N2952" i="7"/>
  <c r="N2953" i="7"/>
  <c r="N2954" i="7"/>
  <c r="N2955" i="7"/>
  <c r="N2956" i="7"/>
  <c r="N2957" i="7"/>
  <c r="N2958" i="7"/>
  <c r="N2959" i="7"/>
  <c r="N2960" i="7"/>
  <c r="N2961" i="7"/>
  <c r="N2962" i="7"/>
  <c r="N2963" i="7"/>
  <c r="N2964" i="7"/>
  <c r="N2965" i="7"/>
  <c r="N2966" i="7"/>
  <c r="N2967" i="7"/>
  <c r="N2968" i="7"/>
  <c r="N2969" i="7"/>
  <c r="N2970" i="7"/>
  <c r="N2971" i="7"/>
  <c r="N2972" i="7"/>
  <c r="N2973" i="7"/>
  <c r="N2974" i="7"/>
  <c r="N2975" i="7"/>
  <c r="N2976" i="7"/>
  <c r="N2977" i="7"/>
  <c r="N2978" i="7"/>
  <c r="N2979" i="7"/>
  <c r="N2980" i="7"/>
  <c r="N2981" i="7"/>
  <c r="N2982" i="7"/>
  <c r="N2983" i="7"/>
  <c r="N2984" i="7"/>
  <c r="N2985" i="7"/>
  <c r="N2986" i="7"/>
  <c r="N2987" i="7"/>
  <c r="N2988" i="7"/>
  <c r="N2989" i="7"/>
  <c r="N2990" i="7"/>
  <c r="N2991" i="7"/>
  <c r="N2992" i="7"/>
  <c r="N2993" i="7"/>
  <c r="N2994" i="7"/>
  <c r="N2995" i="7"/>
  <c r="N2996" i="7"/>
  <c r="N2997" i="7"/>
  <c r="N2998" i="7"/>
  <c r="N2999" i="7"/>
  <c r="N3000" i="7"/>
  <c r="N3001" i="7"/>
  <c r="N3002" i="7"/>
  <c r="N3003" i="7"/>
  <c r="N3004" i="7"/>
  <c r="N3005" i="7"/>
  <c r="N3006" i="7"/>
  <c r="N3007" i="7"/>
  <c r="N3008" i="7"/>
  <c r="N3009" i="7"/>
  <c r="N3010" i="7"/>
  <c r="N3011" i="7"/>
  <c r="N3012" i="7"/>
  <c r="N3013" i="7"/>
  <c r="N3014" i="7"/>
  <c r="N3015" i="7"/>
  <c r="N3016" i="7"/>
  <c r="N3017" i="7"/>
  <c r="N3018" i="7"/>
  <c r="N3019" i="7"/>
  <c r="N3020" i="7"/>
  <c r="N3021" i="7"/>
  <c r="N3022" i="7"/>
  <c r="N3023" i="7"/>
  <c r="N3024" i="7"/>
  <c r="N3025" i="7"/>
  <c r="N3026" i="7"/>
  <c r="N3027" i="7"/>
  <c r="N3028" i="7"/>
  <c r="N3029" i="7"/>
  <c r="N3030" i="7"/>
  <c r="N3031" i="7"/>
  <c r="N3032" i="7"/>
  <c r="N3033" i="7"/>
  <c r="N3034" i="7"/>
  <c r="N3035" i="7"/>
  <c r="N3036" i="7"/>
  <c r="N3037" i="7"/>
  <c r="N3038" i="7"/>
  <c r="N3039" i="7"/>
  <c r="N3040" i="7"/>
  <c r="N3041" i="7"/>
  <c r="N3042" i="7"/>
  <c r="N3043" i="7"/>
  <c r="N3044" i="7"/>
  <c r="N3045" i="7"/>
  <c r="N3046" i="7"/>
  <c r="N3047" i="7"/>
  <c r="N3048" i="7"/>
  <c r="N3049" i="7"/>
  <c r="N3050" i="7"/>
  <c r="N3051" i="7"/>
  <c r="N3052" i="7"/>
  <c r="N3053" i="7"/>
  <c r="N3054" i="7"/>
  <c r="N3055" i="7"/>
  <c r="N3056" i="7"/>
  <c r="N3057" i="7"/>
  <c r="N3058" i="7"/>
  <c r="N3059" i="7"/>
  <c r="N3060" i="7"/>
  <c r="N3061" i="7"/>
  <c r="N3062" i="7"/>
  <c r="N3063" i="7"/>
  <c r="N3064" i="7"/>
  <c r="N3065" i="7"/>
  <c r="N3066" i="7"/>
  <c r="N3067" i="7"/>
  <c r="N3068" i="7"/>
  <c r="N3069" i="7"/>
  <c r="N3070" i="7"/>
  <c r="N3071" i="7"/>
  <c r="N3072" i="7"/>
  <c r="N3073" i="7"/>
  <c r="N3074" i="7"/>
  <c r="N3075" i="7"/>
  <c r="N3076" i="7"/>
  <c r="N3077" i="7"/>
  <c r="N3078" i="7"/>
  <c r="N3079" i="7"/>
  <c r="N3080" i="7"/>
  <c r="N3081" i="7"/>
  <c r="N3082" i="7"/>
  <c r="N3083" i="7"/>
  <c r="N3084" i="7"/>
  <c r="N3085" i="7"/>
  <c r="N3086" i="7"/>
  <c r="N3087" i="7"/>
  <c r="N3088" i="7"/>
  <c r="N3089" i="7"/>
  <c r="N3090" i="7"/>
  <c r="N3091" i="7"/>
  <c r="N3092" i="7"/>
  <c r="N3093" i="7"/>
  <c r="N3094" i="7"/>
  <c r="N3095" i="7"/>
  <c r="N3096" i="7"/>
  <c r="N3097" i="7"/>
  <c r="N3098" i="7"/>
  <c r="N3099" i="7"/>
  <c r="N3100" i="7"/>
  <c r="N3101" i="7"/>
  <c r="N3102" i="7"/>
  <c r="N3103" i="7"/>
  <c r="N3104" i="7"/>
  <c r="N3105" i="7"/>
  <c r="N3106" i="7"/>
  <c r="N3107" i="7"/>
  <c r="N3108" i="7"/>
  <c r="N3109" i="7"/>
  <c r="N3110" i="7"/>
  <c r="N3111" i="7"/>
  <c r="N3112" i="7"/>
  <c r="N3113" i="7"/>
  <c r="N3114" i="7"/>
  <c r="N3115" i="7"/>
  <c r="N3116" i="7"/>
  <c r="N3117" i="7"/>
  <c r="N3118" i="7"/>
  <c r="N3119" i="7"/>
  <c r="N3120" i="7"/>
  <c r="N3121" i="7"/>
  <c r="N3122" i="7"/>
  <c r="N3123" i="7"/>
  <c r="N3124" i="7"/>
  <c r="N3125" i="7"/>
  <c r="N3126" i="7"/>
  <c r="N3127" i="7"/>
  <c r="N3128" i="7"/>
  <c r="N3129" i="7"/>
  <c r="N3130" i="7"/>
  <c r="N3131" i="7"/>
  <c r="N3132" i="7"/>
  <c r="N3133" i="7"/>
  <c r="N3134" i="7"/>
  <c r="N3135" i="7"/>
  <c r="N3136" i="7"/>
  <c r="N3137" i="7"/>
  <c r="N3138" i="7"/>
  <c r="N3139" i="7"/>
  <c r="N3140" i="7"/>
  <c r="N3141" i="7"/>
  <c r="N3142" i="7"/>
  <c r="N3143" i="7"/>
  <c r="N3144" i="7"/>
  <c r="N3145" i="7"/>
  <c r="N3146" i="7"/>
  <c r="N3147" i="7"/>
  <c r="N3148" i="7"/>
  <c r="N3149" i="7"/>
  <c r="N3150" i="7"/>
  <c r="N3151" i="7"/>
  <c r="N3152" i="7"/>
  <c r="N3153" i="7"/>
  <c r="N3154" i="7"/>
  <c r="N3155" i="7"/>
  <c r="N3156" i="7"/>
  <c r="N3157" i="7"/>
  <c r="N3158" i="7"/>
  <c r="N3159" i="7"/>
  <c r="N3160" i="7"/>
  <c r="N3161" i="7"/>
  <c r="N3162" i="7"/>
  <c r="N3163" i="7"/>
  <c r="N3164" i="7"/>
  <c r="N3165" i="7"/>
  <c r="N3166" i="7"/>
  <c r="N3167" i="7"/>
  <c r="N3168" i="7"/>
  <c r="N3169" i="7"/>
  <c r="N3170" i="7"/>
  <c r="N3171" i="7"/>
  <c r="N3172" i="7"/>
  <c r="N3173" i="7"/>
  <c r="N3174" i="7"/>
  <c r="N3175" i="7"/>
  <c r="N3176" i="7"/>
  <c r="N3177" i="7"/>
  <c r="N3178" i="7"/>
  <c r="N3179" i="7"/>
  <c r="N3180" i="7"/>
  <c r="N3181" i="7"/>
  <c r="N3182" i="7"/>
  <c r="N3183" i="7"/>
  <c r="N3184" i="7"/>
  <c r="N3185" i="7"/>
  <c r="N3186" i="7"/>
  <c r="N3187" i="7"/>
  <c r="N3188" i="7"/>
  <c r="N3189" i="7"/>
  <c r="N3190" i="7"/>
  <c r="N3191" i="7"/>
  <c r="N3192" i="7"/>
  <c r="N3193" i="7"/>
  <c r="N3194" i="7"/>
  <c r="N3195" i="7"/>
  <c r="N3196" i="7"/>
  <c r="N3197" i="7"/>
  <c r="N3198" i="7"/>
  <c r="N3199" i="7"/>
  <c r="N3200" i="7"/>
  <c r="N3201" i="7"/>
  <c r="N3202" i="7"/>
  <c r="N3203" i="7"/>
  <c r="N3204" i="7"/>
  <c r="N3205" i="7"/>
  <c r="N3206" i="7"/>
  <c r="N3207" i="7"/>
  <c r="N3208" i="7"/>
  <c r="N3209" i="7"/>
  <c r="N3210" i="7"/>
  <c r="N3211" i="7"/>
  <c r="N3212" i="7"/>
  <c r="N3213" i="7"/>
  <c r="N3214" i="7"/>
  <c r="N3215" i="7"/>
  <c r="N3216" i="7"/>
  <c r="N3217" i="7"/>
  <c r="N3218" i="7"/>
  <c r="N3219" i="7"/>
  <c r="N3220" i="7"/>
  <c r="N3221" i="7"/>
  <c r="N3222" i="7"/>
  <c r="N3223" i="7"/>
  <c r="N3224" i="7"/>
  <c r="N3225" i="7"/>
  <c r="N3226" i="7"/>
  <c r="N3227" i="7"/>
  <c r="N3228" i="7"/>
  <c r="N3229" i="7"/>
  <c r="N3230" i="7"/>
  <c r="N3231" i="7"/>
  <c r="N3232" i="7"/>
  <c r="N3233" i="7"/>
  <c r="N3234" i="7"/>
  <c r="N3235" i="7"/>
  <c r="N3236" i="7"/>
  <c r="N3237" i="7"/>
  <c r="N3238" i="7"/>
  <c r="N3239" i="7"/>
  <c r="N3240" i="7"/>
  <c r="N3241" i="7"/>
  <c r="N3242" i="7"/>
  <c r="N3243" i="7"/>
  <c r="N3244" i="7"/>
  <c r="N3245" i="7"/>
  <c r="N3246" i="7"/>
  <c r="N3247" i="7"/>
  <c r="N3248" i="7"/>
  <c r="N3249" i="7"/>
  <c r="N3250" i="7"/>
  <c r="N3251" i="7"/>
  <c r="N3252" i="7"/>
  <c r="N3253" i="7"/>
  <c r="N3254" i="7"/>
  <c r="N3255" i="7"/>
  <c r="N3256" i="7"/>
  <c r="N3257" i="7"/>
  <c r="N3258" i="7"/>
  <c r="N3259" i="7"/>
  <c r="N3260" i="7"/>
  <c r="N3261" i="7"/>
  <c r="N3262" i="7"/>
  <c r="N3263" i="7"/>
  <c r="N3264" i="7"/>
  <c r="N3265" i="7"/>
  <c r="N3266" i="7"/>
  <c r="N3267" i="7"/>
  <c r="N3268" i="7"/>
  <c r="N3269" i="7"/>
  <c r="N3270" i="7"/>
  <c r="N3271" i="7"/>
  <c r="N3272" i="7"/>
  <c r="N3273" i="7"/>
  <c r="N3274" i="7"/>
  <c r="N3275" i="7"/>
  <c r="N3276" i="7"/>
  <c r="N3277" i="7"/>
  <c r="N3278" i="7"/>
  <c r="N3279" i="7"/>
  <c r="N3280" i="7"/>
  <c r="N3281" i="7"/>
  <c r="N3282" i="7"/>
  <c r="N3283" i="7"/>
  <c r="N3284" i="7"/>
  <c r="N3285" i="7"/>
  <c r="N3286" i="7"/>
  <c r="N3287" i="7"/>
  <c r="N3288" i="7"/>
  <c r="N3289" i="7"/>
  <c r="N3290" i="7"/>
  <c r="N3291" i="7"/>
  <c r="N3292" i="7"/>
  <c r="N3293" i="7"/>
  <c r="N3294" i="7"/>
  <c r="N3295" i="7"/>
  <c r="N3296" i="7"/>
  <c r="N3297" i="7"/>
  <c r="N3298" i="7"/>
  <c r="N3299" i="7"/>
  <c r="N3300" i="7"/>
  <c r="N3301" i="7"/>
  <c r="N3302" i="7"/>
  <c r="N3303" i="7"/>
  <c r="N3304" i="7"/>
  <c r="N3305" i="7"/>
  <c r="N3306" i="7"/>
  <c r="N3307" i="7"/>
  <c r="N3308" i="7"/>
  <c r="N3309" i="7"/>
  <c r="N3310" i="7"/>
  <c r="N3311" i="7"/>
  <c r="N3312" i="7"/>
  <c r="N3313" i="7"/>
  <c r="N3314" i="7"/>
  <c r="N3315" i="7"/>
  <c r="N3316" i="7"/>
  <c r="N3317" i="7"/>
  <c r="N3318" i="7"/>
  <c r="N3319" i="7"/>
  <c r="N3320" i="7"/>
  <c r="N3321" i="7"/>
  <c r="N3322" i="7"/>
  <c r="N3323" i="7"/>
  <c r="N3324" i="7"/>
  <c r="N3325" i="7"/>
  <c r="N3326" i="7"/>
  <c r="N3327" i="7"/>
  <c r="N3328" i="7"/>
  <c r="N3329" i="7"/>
  <c r="N3330" i="7"/>
  <c r="N3331" i="7"/>
  <c r="N3332" i="7"/>
  <c r="N3333" i="7"/>
  <c r="N3334" i="7"/>
  <c r="N3335" i="7"/>
  <c r="N3336" i="7"/>
  <c r="N3337" i="7"/>
  <c r="N3338" i="7"/>
  <c r="N3339" i="7"/>
  <c r="N3340" i="7"/>
  <c r="N3341" i="7"/>
  <c r="N3342" i="7"/>
  <c r="N3343" i="7"/>
  <c r="N3344" i="7"/>
  <c r="N3345" i="7"/>
  <c r="N3346" i="7"/>
  <c r="N3347" i="7"/>
  <c r="N3348" i="7"/>
  <c r="N3349" i="7"/>
  <c r="N3350" i="7"/>
  <c r="N3351" i="7"/>
  <c r="N3352" i="7"/>
  <c r="N3353" i="7"/>
  <c r="N3354" i="7"/>
  <c r="N3355" i="7"/>
  <c r="N3356" i="7"/>
  <c r="N3357" i="7"/>
  <c r="N3358" i="7"/>
  <c r="N3359" i="7"/>
  <c r="N3360" i="7"/>
  <c r="N3361" i="7"/>
  <c r="N3362" i="7"/>
  <c r="N3363" i="7"/>
  <c r="N3364" i="7"/>
  <c r="N3365" i="7"/>
  <c r="N3366" i="7"/>
  <c r="N3367" i="7"/>
  <c r="N3368" i="7"/>
  <c r="N3369" i="7"/>
  <c r="N3370" i="7"/>
  <c r="N3371" i="7"/>
  <c r="N3372" i="7"/>
  <c r="N3373" i="7"/>
  <c r="N3374" i="7"/>
  <c r="N3375" i="7"/>
  <c r="N3376" i="7"/>
  <c r="N3377" i="7"/>
  <c r="N3378" i="7"/>
  <c r="N3379" i="7"/>
  <c r="N3380" i="7"/>
  <c r="N3381" i="7"/>
  <c r="N3382" i="7"/>
  <c r="N3383" i="7"/>
  <c r="N3384" i="7"/>
  <c r="N3385" i="7"/>
  <c r="N3386" i="7"/>
  <c r="N3387" i="7"/>
  <c r="N3388" i="7"/>
  <c r="N3389" i="7"/>
  <c r="N3390" i="7"/>
  <c r="N3391" i="7"/>
  <c r="N3392" i="7"/>
  <c r="N3393" i="7"/>
  <c r="N3394" i="7"/>
  <c r="N3395" i="7"/>
  <c r="N3396" i="7"/>
  <c r="N3397" i="7"/>
  <c r="N3398" i="7"/>
  <c r="N3399" i="7"/>
  <c r="N3400" i="7"/>
  <c r="N3401" i="7"/>
  <c r="N3402" i="7"/>
  <c r="N3403" i="7"/>
  <c r="N3404" i="7"/>
  <c r="N3405" i="7"/>
  <c r="N3406" i="7"/>
  <c r="N3407" i="7"/>
  <c r="N3408" i="7"/>
  <c r="N3409" i="7"/>
  <c r="N3410" i="7"/>
  <c r="N3411" i="7"/>
  <c r="N3412" i="7"/>
  <c r="N3413" i="7"/>
  <c r="N3414" i="7"/>
  <c r="N3415" i="7"/>
  <c r="N3416" i="7"/>
  <c r="N3417" i="7"/>
  <c r="N3418" i="7"/>
  <c r="N3419" i="7"/>
  <c r="N3420" i="7"/>
  <c r="N3421" i="7"/>
  <c r="N3422" i="7"/>
  <c r="N3423" i="7"/>
  <c r="N3424" i="7"/>
  <c r="N3425" i="7"/>
  <c r="N3426" i="7"/>
  <c r="N3427" i="7"/>
  <c r="N3428" i="7"/>
  <c r="N3429" i="7"/>
  <c r="N3430" i="7"/>
  <c r="N3431" i="7"/>
  <c r="N3432" i="7"/>
  <c r="N3433" i="7"/>
  <c r="N3434" i="7"/>
  <c r="N3435" i="7"/>
  <c r="N3436" i="7"/>
  <c r="N3437" i="7"/>
  <c r="N3438" i="7"/>
  <c r="N3439" i="7"/>
  <c r="N3440" i="7"/>
  <c r="N3441" i="7"/>
  <c r="N3442" i="7"/>
  <c r="N3443" i="7"/>
  <c r="N3444" i="7"/>
  <c r="N3445" i="7"/>
  <c r="N3446" i="7"/>
  <c r="N3447" i="7"/>
  <c r="N3448" i="7"/>
  <c r="N3449" i="7"/>
  <c r="N3450" i="7"/>
  <c r="N3451" i="7"/>
  <c r="N3452" i="7"/>
  <c r="N3453" i="7"/>
  <c r="N3454" i="7"/>
  <c r="N3455" i="7"/>
  <c r="N3456" i="7"/>
  <c r="N3457" i="7"/>
  <c r="N3458" i="7"/>
  <c r="N3459" i="7"/>
  <c r="N3460" i="7"/>
  <c r="N3461" i="7"/>
  <c r="N3462" i="7"/>
  <c r="N3463" i="7"/>
  <c r="N3464" i="7"/>
  <c r="N3465" i="7"/>
  <c r="N3466" i="7"/>
  <c r="N3467" i="7"/>
  <c r="N3468" i="7"/>
  <c r="N3469" i="7"/>
  <c r="N3470" i="7"/>
  <c r="N3471" i="7"/>
  <c r="N3472" i="7"/>
  <c r="N3473" i="7"/>
  <c r="N3474" i="7"/>
  <c r="N3475" i="7"/>
  <c r="N3476" i="7"/>
  <c r="N3477" i="7"/>
  <c r="N3478" i="7"/>
  <c r="N3479" i="7"/>
  <c r="N3480" i="7"/>
  <c r="N3481" i="7"/>
  <c r="N3482" i="7"/>
  <c r="N3483" i="7"/>
  <c r="N3484" i="7"/>
  <c r="N3485" i="7"/>
  <c r="N3486" i="7"/>
  <c r="N3487" i="7"/>
  <c r="N3488" i="7"/>
  <c r="N3489" i="7"/>
  <c r="N3490" i="7"/>
  <c r="N3491" i="7"/>
  <c r="N3492" i="7"/>
  <c r="N3493" i="7"/>
  <c r="N3494" i="7"/>
  <c r="N3495" i="7"/>
  <c r="N3496" i="7"/>
  <c r="N3497" i="7"/>
  <c r="N3498" i="7"/>
  <c r="N3499" i="7"/>
  <c r="N3500" i="7"/>
  <c r="N3501" i="7"/>
  <c r="N3502" i="7"/>
  <c r="N3503" i="7"/>
  <c r="N3504" i="7"/>
  <c r="N3505" i="7"/>
  <c r="N3506" i="7"/>
  <c r="N3507" i="7"/>
  <c r="N3508" i="7"/>
  <c r="N3509" i="7"/>
  <c r="N3510" i="7"/>
  <c r="N3511" i="7"/>
  <c r="N3512" i="7"/>
  <c r="N3513" i="7"/>
  <c r="N3514" i="7"/>
  <c r="N3515" i="7"/>
  <c r="N3516" i="7"/>
  <c r="N3517" i="7"/>
  <c r="N3518" i="7"/>
  <c r="N3519" i="7"/>
  <c r="N3520" i="7"/>
  <c r="N3521" i="7"/>
  <c r="N3522" i="7"/>
  <c r="N3523" i="7"/>
  <c r="N3524" i="7"/>
  <c r="N3525" i="7"/>
  <c r="N3526" i="7"/>
  <c r="N3527" i="7"/>
  <c r="N3528" i="7"/>
  <c r="N3529" i="7"/>
  <c r="N3530" i="7"/>
  <c r="N3531" i="7"/>
  <c r="N3532" i="7"/>
  <c r="N3533" i="7"/>
  <c r="N3534" i="7"/>
  <c r="N3535" i="7"/>
  <c r="N3536" i="7"/>
  <c r="N3537" i="7"/>
  <c r="N3538" i="7"/>
  <c r="N3539" i="7"/>
  <c r="N3540" i="7"/>
  <c r="N3541" i="7"/>
  <c r="N3542" i="7"/>
  <c r="N3543" i="7"/>
  <c r="N3544" i="7"/>
  <c r="N3545" i="7"/>
  <c r="N3546" i="7"/>
  <c r="N3547" i="7"/>
  <c r="N3548" i="7"/>
  <c r="N3549" i="7"/>
  <c r="N3550" i="7"/>
  <c r="N3551" i="7"/>
  <c r="N3552" i="7"/>
  <c r="N3553" i="7"/>
  <c r="N3554" i="7"/>
  <c r="N3555" i="7"/>
  <c r="N3556" i="7"/>
  <c r="N3557" i="7"/>
  <c r="N3558" i="7"/>
  <c r="N3559" i="7"/>
  <c r="N3560" i="7"/>
  <c r="N3561" i="7"/>
  <c r="N3562" i="7"/>
  <c r="N3563" i="7"/>
  <c r="N3564" i="7"/>
  <c r="N3565" i="7"/>
  <c r="N3566" i="7"/>
  <c r="N3567" i="7"/>
  <c r="N3568" i="7"/>
  <c r="N3569" i="7"/>
  <c r="N3570" i="7"/>
  <c r="N3571" i="7"/>
  <c r="N3572" i="7"/>
  <c r="N3573" i="7"/>
  <c r="N3574" i="7"/>
  <c r="N3575" i="7"/>
  <c r="N3576" i="7"/>
  <c r="N3577" i="7"/>
  <c r="N3578" i="7"/>
  <c r="N3579" i="7"/>
  <c r="N3580" i="7"/>
  <c r="N3581" i="7"/>
  <c r="N3582" i="7"/>
  <c r="N3583" i="7"/>
  <c r="N3584" i="7"/>
  <c r="N3585" i="7"/>
  <c r="N3586" i="7"/>
  <c r="N3587" i="7"/>
  <c r="N3588" i="7"/>
  <c r="N3589" i="7"/>
  <c r="N3590" i="7"/>
  <c r="N3591" i="7"/>
  <c r="N3592" i="7"/>
  <c r="N3593" i="7"/>
  <c r="N3594" i="7"/>
  <c r="N3595" i="7"/>
  <c r="N3596" i="7"/>
  <c r="N3597" i="7"/>
  <c r="N3598" i="7"/>
  <c r="N3599" i="7"/>
  <c r="N3600" i="7"/>
  <c r="N3601" i="7"/>
  <c r="N3602" i="7"/>
  <c r="N3603" i="7"/>
  <c r="N3604" i="7"/>
  <c r="N3605" i="7"/>
  <c r="N3606" i="7"/>
  <c r="N3607" i="7"/>
  <c r="N3608" i="7"/>
  <c r="N3609" i="7"/>
  <c r="N3610" i="7"/>
  <c r="N3611" i="7"/>
  <c r="N3612" i="7"/>
  <c r="N3613" i="7"/>
  <c r="N3614" i="7"/>
  <c r="N3615" i="7"/>
  <c r="N3616" i="7"/>
  <c r="N3617" i="7"/>
  <c r="N3618" i="7"/>
  <c r="N3619" i="7"/>
  <c r="N3620" i="7"/>
  <c r="N3621" i="7"/>
  <c r="N3622" i="7"/>
  <c r="N3623" i="7"/>
  <c r="N3624" i="7"/>
  <c r="N3625" i="7"/>
  <c r="N3626" i="7"/>
  <c r="N3627" i="7"/>
  <c r="N3628" i="7"/>
  <c r="N3629" i="7"/>
  <c r="N3630" i="7"/>
  <c r="N3631" i="7"/>
  <c r="N3632" i="7"/>
  <c r="N3633" i="7"/>
  <c r="N3634" i="7"/>
  <c r="N3635" i="7"/>
  <c r="N3636" i="7"/>
  <c r="N3637" i="7"/>
  <c r="N3638" i="7"/>
  <c r="N3639" i="7"/>
  <c r="N3640" i="7"/>
  <c r="N3641" i="7"/>
  <c r="N3642" i="7"/>
  <c r="N3643" i="7"/>
  <c r="N3644" i="7"/>
  <c r="N3645" i="7"/>
  <c r="N3646" i="7"/>
  <c r="N3647" i="7"/>
  <c r="N3648" i="7"/>
  <c r="N3649" i="7"/>
  <c r="N3650" i="7"/>
  <c r="N3651" i="7"/>
  <c r="N3652" i="7"/>
  <c r="N3653" i="7"/>
  <c r="N3654" i="7"/>
  <c r="N3655" i="7"/>
  <c r="N3656" i="7"/>
  <c r="N3657" i="7"/>
  <c r="N3658" i="7"/>
  <c r="N3659" i="7"/>
  <c r="N3660" i="7"/>
  <c r="N3661" i="7"/>
  <c r="N3662" i="7"/>
  <c r="N3663" i="7"/>
  <c r="N3664" i="7"/>
  <c r="N3665" i="7"/>
  <c r="N3666" i="7"/>
  <c r="N3667" i="7"/>
  <c r="N3668" i="7"/>
  <c r="N3669" i="7"/>
  <c r="N3670" i="7"/>
  <c r="N3671" i="7"/>
  <c r="N3672" i="7"/>
  <c r="N3673" i="7"/>
  <c r="N3674" i="7"/>
  <c r="N3675" i="7"/>
  <c r="N3676" i="7"/>
  <c r="N3677" i="7"/>
  <c r="N3678" i="7"/>
  <c r="N3679" i="7"/>
  <c r="N3680" i="7"/>
  <c r="N3681" i="7"/>
  <c r="N3682" i="7"/>
  <c r="N3683" i="7"/>
  <c r="N3684" i="7"/>
  <c r="N3685" i="7"/>
  <c r="N3686" i="7"/>
  <c r="N3687" i="7"/>
  <c r="N3688" i="7"/>
  <c r="N3689" i="7"/>
  <c r="N3690" i="7"/>
  <c r="N3691" i="7"/>
  <c r="N3692" i="7"/>
  <c r="N3693" i="7"/>
  <c r="N3694" i="7"/>
  <c r="N3695" i="7"/>
  <c r="N3696" i="7"/>
  <c r="N3697" i="7"/>
  <c r="N3698" i="7"/>
  <c r="N3699" i="7"/>
  <c r="N3700" i="7"/>
  <c r="N3701" i="7"/>
  <c r="N3702" i="7"/>
  <c r="N3703" i="7"/>
  <c r="N3704" i="7"/>
  <c r="N3705" i="7"/>
  <c r="N3706" i="7"/>
  <c r="N3707" i="7"/>
  <c r="N3708" i="7"/>
  <c r="N3709" i="7"/>
  <c r="N3710" i="7"/>
  <c r="N3711" i="7"/>
  <c r="N3712" i="7"/>
  <c r="N3713" i="7"/>
  <c r="N3714" i="7"/>
  <c r="N3715" i="7"/>
  <c r="N3716" i="7"/>
  <c r="N3717" i="7"/>
  <c r="N3718" i="7"/>
  <c r="N3719" i="7"/>
  <c r="N3720" i="7"/>
  <c r="N3721" i="7"/>
  <c r="N3722" i="7"/>
  <c r="N3723" i="7"/>
  <c r="N3724" i="7"/>
  <c r="N3725" i="7"/>
  <c r="N3726" i="7"/>
  <c r="N3727" i="7"/>
  <c r="N3728" i="7"/>
  <c r="N3729" i="7"/>
  <c r="N3730" i="7"/>
  <c r="N3731" i="7"/>
  <c r="N3732" i="7"/>
  <c r="N3733" i="7"/>
  <c r="N3734" i="7"/>
  <c r="N3735" i="7"/>
  <c r="N3736" i="7"/>
  <c r="N3737" i="7"/>
  <c r="N3738" i="7"/>
  <c r="N3739" i="7"/>
  <c r="N3740" i="7"/>
  <c r="N3741" i="7"/>
  <c r="N3742" i="7"/>
  <c r="N3743" i="7"/>
  <c r="N3744" i="7"/>
  <c r="N3745" i="7"/>
  <c r="N3" i="7"/>
  <c r="N4" i="7"/>
  <c r="N5" i="7"/>
  <c r="N6" i="7"/>
  <c r="N7"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94" i="7"/>
  <c r="N95" i="7"/>
  <c r="N96" i="7"/>
  <c r="N97" i="7"/>
  <c r="N98" i="7"/>
  <c r="N99" i="7"/>
  <c r="N100" i="7"/>
  <c r="N101" i="7"/>
  <c r="N102" i="7"/>
  <c r="N103" i="7"/>
  <c r="N104" i="7"/>
  <c r="N105" i="7"/>
  <c r="N106" i="7"/>
  <c r="N107" i="7"/>
  <c r="N108" i="7"/>
  <c r="N109" i="7"/>
  <c r="N110" i="7"/>
  <c r="N111" i="7"/>
  <c r="N112" i="7"/>
  <c r="N113" i="7"/>
  <c r="N114" i="7"/>
  <c r="N115" i="7"/>
  <c r="N116" i="7"/>
  <c r="N117" i="7"/>
  <c r="N118" i="7"/>
  <c r="N119" i="7"/>
  <c r="N120" i="7"/>
  <c r="N121" i="7"/>
  <c r="N122" i="7"/>
  <c r="N123" i="7"/>
  <c r="N124" i="7"/>
  <c r="N125" i="7"/>
  <c r="N126" i="7"/>
  <c r="N127" i="7"/>
  <c r="N128" i="7"/>
  <c r="N129" i="7"/>
  <c r="N130" i="7"/>
  <c r="N131" i="7"/>
  <c r="N132" i="7"/>
  <c r="N133" i="7"/>
  <c r="N134" i="7"/>
  <c r="N135" i="7"/>
  <c r="N136" i="7"/>
  <c r="N137" i="7"/>
  <c r="N138" i="7"/>
  <c r="N139" i="7"/>
  <c r="N140" i="7"/>
  <c r="N141" i="7"/>
  <c r="N142" i="7"/>
  <c r="N143" i="7"/>
  <c r="N144" i="7"/>
  <c r="N145" i="7"/>
  <c r="N146" i="7"/>
  <c r="N147" i="7"/>
  <c r="N148" i="7"/>
  <c r="N149" i="7"/>
  <c r="N150" i="7"/>
  <c r="N151" i="7"/>
  <c r="N152" i="7"/>
  <c r="N153" i="7"/>
  <c r="N154" i="7"/>
  <c r="N155" i="7"/>
  <c r="N156" i="7"/>
  <c r="N157" i="7"/>
  <c r="N158" i="7"/>
  <c r="N159" i="7"/>
  <c r="N160" i="7"/>
  <c r="N161" i="7"/>
  <c r="N162" i="7"/>
  <c r="N163" i="7"/>
  <c r="N164" i="7"/>
  <c r="N165" i="7"/>
  <c r="N166" i="7"/>
  <c r="N167" i="7"/>
  <c r="N168" i="7"/>
  <c r="N169" i="7"/>
  <c r="N170" i="7"/>
  <c r="N171" i="7"/>
  <c r="N172" i="7"/>
  <c r="N173" i="7"/>
  <c r="N174" i="7"/>
  <c r="N175" i="7"/>
  <c r="N176" i="7"/>
  <c r="N177" i="7"/>
  <c r="N178" i="7"/>
  <c r="N179" i="7"/>
  <c r="N180" i="7"/>
  <c r="N181" i="7"/>
  <c r="N182" i="7"/>
  <c r="N183" i="7"/>
  <c r="N184" i="7"/>
  <c r="N185" i="7"/>
  <c r="N186" i="7"/>
  <c r="N187" i="7"/>
  <c r="N188" i="7"/>
  <c r="N189" i="7"/>
  <c r="N190" i="7"/>
  <c r="N191" i="7"/>
  <c r="N192" i="7"/>
  <c r="N193" i="7"/>
  <c r="N194" i="7"/>
  <c r="N195" i="7"/>
  <c r="N196" i="7"/>
  <c r="N197" i="7"/>
  <c r="N198" i="7"/>
  <c r="N199" i="7"/>
  <c r="N200" i="7"/>
  <c r="N201" i="7"/>
  <c r="N202" i="7"/>
  <c r="N203" i="7"/>
  <c r="N204" i="7"/>
  <c r="N205" i="7"/>
  <c r="N206" i="7"/>
  <c r="N207" i="7"/>
  <c r="N208" i="7"/>
  <c r="N209" i="7"/>
  <c r="N210" i="7"/>
  <c r="N211" i="7"/>
  <c r="N212" i="7"/>
  <c r="N213" i="7"/>
  <c r="N214" i="7"/>
  <c r="N215" i="7"/>
  <c r="N216" i="7"/>
  <c r="N217" i="7"/>
  <c r="N218" i="7"/>
  <c r="N219" i="7"/>
  <c r="N220" i="7"/>
  <c r="N221" i="7"/>
  <c r="N222" i="7"/>
  <c r="N223" i="7"/>
  <c r="N224" i="7"/>
  <c r="N225" i="7"/>
  <c r="N226" i="7"/>
  <c r="N227" i="7"/>
  <c r="N228" i="7"/>
  <c r="N229" i="7"/>
  <c r="N230" i="7"/>
  <c r="N231" i="7"/>
  <c r="N232" i="7"/>
  <c r="N233" i="7"/>
  <c r="N234" i="7"/>
  <c r="N235" i="7"/>
  <c r="N236" i="7"/>
  <c r="N237" i="7"/>
  <c r="N238" i="7"/>
  <c r="N239" i="7"/>
  <c r="N240" i="7"/>
  <c r="N241" i="7"/>
  <c r="N242" i="7"/>
  <c r="N243" i="7"/>
  <c r="N244" i="7"/>
  <c r="N245" i="7"/>
  <c r="N246" i="7"/>
  <c r="N247" i="7"/>
  <c r="N248" i="7"/>
  <c r="N249" i="7"/>
  <c r="N250" i="7"/>
  <c r="N251" i="7"/>
  <c r="N252" i="7"/>
  <c r="N253" i="7"/>
  <c r="N254" i="7"/>
  <c r="N255" i="7"/>
  <c r="N256" i="7"/>
  <c r="N257" i="7"/>
  <c r="N258" i="7"/>
  <c r="N259" i="7"/>
  <c r="N260" i="7"/>
  <c r="N261" i="7"/>
  <c r="N262" i="7"/>
  <c r="N263" i="7"/>
  <c r="N264" i="7"/>
  <c r="N265" i="7"/>
  <c r="N266" i="7"/>
  <c r="N267" i="7"/>
  <c r="N268" i="7"/>
  <c r="N269" i="7"/>
  <c r="N270" i="7"/>
  <c r="N271" i="7"/>
  <c r="N272" i="7"/>
  <c r="N273" i="7"/>
  <c r="N274" i="7"/>
  <c r="N275" i="7"/>
  <c r="N276" i="7"/>
  <c r="N277" i="7"/>
  <c r="N278" i="7"/>
  <c r="N279" i="7"/>
  <c r="N280" i="7"/>
  <c r="N281" i="7"/>
  <c r="N282" i="7"/>
  <c r="N283" i="7"/>
  <c r="N284" i="7"/>
  <c r="N285" i="7"/>
  <c r="N286" i="7"/>
  <c r="N287" i="7"/>
  <c r="N288" i="7"/>
  <c r="N289" i="7"/>
  <c r="N290" i="7"/>
  <c r="N291" i="7"/>
  <c r="N292" i="7"/>
  <c r="N293" i="7"/>
  <c r="N294" i="7"/>
  <c r="N295" i="7"/>
  <c r="N296" i="7"/>
  <c r="N297" i="7"/>
  <c r="N298" i="7"/>
  <c r="N299" i="7"/>
  <c r="N300" i="7"/>
  <c r="N301" i="7"/>
  <c r="N302" i="7"/>
  <c r="N303" i="7"/>
  <c r="N304" i="7"/>
  <c r="N305" i="7"/>
  <c r="N306" i="7"/>
  <c r="N307" i="7"/>
  <c r="N308" i="7"/>
  <c r="N309" i="7"/>
  <c r="N310" i="7"/>
  <c r="N311" i="7"/>
  <c r="N312" i="7"/>
  <c r="N313" i="7"/>
  <c r="N314" i="7"/>
  <c r="N315" i="7"/>
  <c r="N316" i="7"/>
  <c r="N317" i="7"/>
  <c r="N318" i="7"/>
  <c r="N319" i="7"/>
  <c r="N320" i="7"/>
  <c r="N321" i="7"/>
  <c r="N322" i="7"/>
  <c r="N323" i="7"/>
  <c r="N324" i="7"/>
  <c r="N325" i="7"/>
  <c r="N326" i="7"/>
  <c r="N327" i="7"/>
  <c r="N328" i="7"/>
  <c r="N329" i="7"/>
  <c r="N330" i="7"/>
  <c r="N331" i="7"/>
  <c r="N332" i="7"/>
  <c r="N333" i="7"/>
  <c r="N334" i="7"/>
  <c r="N335" i="7"/>
  <c r="N336" i="7"/>
  <c r="N337" i="7"/>
  <c r="N338" i="7"/>
  <c r="N339" i="7"/>
  <c r="N340" i="7"/>
  <c r="N341" i="7"/>
  <c r="N342" i="7"/>
  <c r="N343" i="7"/>
  <c r="N344" i="7"/>
  <c r="N345" i="7"/>
  <c r="N346" i="7"/>
  <c r="N347" i="7"/>
  <c r="N348" i="7"/>
  <c r="N349" i="7"/>
  <c r="N350" i="7"/>
  <c r="N351"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N496" i="7"/>
  <c r="N497" i="7"/>
  <c r="N498" i="7"/>
  <c r="N499" i="7"/>
  <c r="N500" i="7"/>
  <c r="N501" i="7"/>
  <c r="N502" i="7"/>
  <c r="N503" i="7"/>
  <c r="N504" i="7"/>
  <c r="N505" i="7"/>
  <c r="N506" i="7"/>
  <c r="N507" i="7"/>
  <c r="N508" i="7"/>
  <c r="N509" i="7"/>
  <c r="N510" i="7"/>
  <c r="N511" i="7"/>
  <c r="N512" i="7"/>
  <c r="N513" i="7"/>
  <c r="N514" i="7"/>
  <c r="N515" i="7"/>
  <c r="N516" i="7"/>
  <c r="N517" i="7"/>
  <c r="N518" i="7"/>
  <c r="N519" i="7"/>
  <c r="N520" i="7"/>
  <c r="N521" i="7"/>
  <c r="N522" i="7"/>
  <c r="N523" i="7"/>
  <c r="N524" i="7"/>
  <c r="N525" i="7"/>
  <c r="N526" i="7"/>
  <c r="N527" i="7"/>
  <c r="N528" i="7"/>
  <c r="N529" i="7"/>
  <c r="N530" i="7"/>
  <c r="N531" i="7"/>
  <c r="N532" i="7"/>
  <c r="N533" i="7"/>
  <c r="N534" i="7"/>
  <c r="N535" i="7"/>
  <c r="N536" i="7"/>
  <c r="N537" i="7"/>
  <c r="N538" i="7"/>
  <c r="N539" i="7"/>
  <c r="N540" i="7"/>
  <c r="N541" i="7"/>
  <c r="N542" i="7"/>
  <c r="N543" i="7"/>
  <c r="N544" i="7"/>
  <c r="N545" i="7"/>
  <c r="N546" i="7"/>
  <c r="N547" i="7"/>
  <c r="N548" i="7"/>
  <c r="N549" i="7"/>
  <c r="N550" i="7"/>
  <c r="N551" i="7"/>
  <c r="N552" i="7"/>
  <c r="N553" i="7"/>
  <c r="N554" i="7"/>
  <c r="N555" i="7"/>
  <c r="N556" i="7"/>
  <c r="N557" i="7"/>
  <c r="N558" i="7"/>
  <c r="N559" i="7"/>
  <c r="N560" i="7"/>
  <c r="N561" i="7"/>
  <c r="N562" i="7"/>
  <c r="N563" i="7"/>
  <c r="N564" i="7"/>
  <c r="N565" i="7"/>
  <c r="N566" i="7"/>
  <c r="N567" i="7"/>
  <c r="N568" i="7"/>
  <c r="N569" i="7"/>
  <c r="N570" i="7"/>
  <c r="N571" i="7"/>
  <c r="N572" i="7"/>
  <c r="N573" i="7"/>
  <c r="N574" i="7"/>
  <c r="N575" i="7"/>
  <c r="N576" i="7"/>
  <c r="N577" i="7"/>
  <c r="N578" i="7"/>
  <c r="N579" i="7"/>
  <c r="N580" i="7"/>
  <c r="N581" i="7"/>
  <c r="N582" i="7"/>
  <c r="N583" i="7"/>
  <c r="N584" i="7"/>
  <c r="N585" i="7"/>
  <c r="N586" i="7"/>
  <c r="N587" i="7"/>
  <c r="N588" i="7"/>
  <c r="N589" i="7"/>
  <c r="N590" i="7"/>
  <c r="N591" i="7"/>
  <c r="N592" i="7"/>
  <c r="N593" i="7"/>
  <c r="N594" i="7"/>
  <c r="N595" i="7"/>
  <c r="N596" i="7"/>
  <c r="N597" i="7"/>
  <c r="N598" i="7"/>
  <c r="N599" i="7"/>
  <c r="N600" i="7"/>
  <c r="N601" i="7"/>
  <c r="N602" i="7"/>
  <c r="N603" i="7"/>
  <c r="N604" i="7"/>
  <c r="N605" i="7"/>
  <c r="N606" i="7"/>
  <c r="N607" i="7"/>
  <c r="N608" i="7"/>
  <c r="N609" i="7"/>
  <c r="N610" i="7"/>
  <c r="N611" i="7"/>
  <c r="N612" i="7"/>
  <c r="N613" i="7"/>
  <c r="N614" i="7"/>
  <c r="N615" i="7"/>
  <c r="N616" i="7"/>
  <c r="N617" i="7"/>
  <c r="N618" i="7"/>
  <c r="N619" i="7"/>
  <c r="N620" i="7"/>
  <c r="N621" i="7"/>
  <c r="N622" i="7"/>
  <c r="N623" i="7"/>
  <c r="N624" i="7"/>
  <c r="N625" i="7"/>
  <c r="N626" i="7"/>
  <c r="N627" i="7"/>
  <c r="N628" i="7"/>
  <c r="N629" i="7"/>
  <c r="N630" i="7"/>
  <c r="N631" i="7"/>
  <c r="N632" i="7"/>
  <c r="N633" i="7"/>
  <c r="N634" i="7"/>
  <c r="N635" i="7"/>
  <c r="N636" i="7"/>
  <c r="N637" i="7"/>
  <c r="N638" i="7"/>
  <c r="N639" i="7"/>
  <c r="N640" i="7"/>
  <c r="N641" i="7"/>
  <c r="N642" i="7"/>
  <c r="N643" i="7"/>
  <c r="N644" i="7"/>
  <c r="N645" i="7"/>
  <c r="N646" i="7"/>
  <c r="N647" i="7"/>
  <c r="N648" i="7"/>
  <c r="N649" i="7"/>
  <c r="N650" i="7"/>
  <c r="N651" i="7"/>
  <c r="N652" i="7"/>
  <c r="N653" i="7"/>
  <c r="N654" i="7"/>
  <c r="N655" i="7"/>
  <c r="N656" i="7"/>
  <c r="N657" i="7"/>
  <c r="N658" i="7"/>
  <c r="N659" i="7"/>
  <c r="N660" i="7"/>
  <c r="N661" i="7"/>
  <c r="N662" i="7"/>
  <c r="N663" i="7"/>
  <c r="N664" i="7"/>
  <c r="N665" i="7"/>
  <c r="N666" i="7"/>
  <c r="N667" i="7"/>
  <c r="N668" i="7"/>
  <c r="N669" i="7"/>
  <c r="N670" i="7"/>
  <c r="N671" i="7"/>
  <c r="N672" i="7"/>
  <c r="N673" i="7"/>
  <c r="N674" i="7"/>
  <c r="N675" i="7"/>
  <c r="N676" i="7"/>
  <c r="N677" i="7"/>
  <c r="N678" i="7"/>
  <c r="N679" i="7"/>
  <c r="N680" i="7"/>
  <c r="N681" i="7"/>
  <c r="N682" i="7"/>
  <c r="N683" i="7"/>
  <c r="N684" i="7"/>
  <c r="N685" i="7"/>
  <c r="N686" i="7"/>
  <c r="N687" i="7"/>
  <c r="N688" i="7"/>
  <c r="N689" i="7"/>
  <c r="N690" i="7"/>
  <c r="N691" i="7"/>
  <c r="N692" i="7"/>
  <c r="N693" i="7"/>
  <c r="N694" i="7"/>
  <c r="N695" i="7"/>
  <c r="N696" i="7"/>
  <c r="N697" i="7"/>
  <c r="N698" i="7"/>
  <c r="N699" i="7"/>
  <c r="N700" i="7"/>
  <c r="N701" i="7"/>
  <c r="N702" i="7"/>
  <c r="N703" i="7"/>
  <c r="N704" i="7"/>
  <c r="N705" i="7"/>
  <c r="N706" i="7"/>
  <c r="N707" i="7"/>
  <c r="N708" i="7"/>
  <c r="N709" i="7"/>
  <c r="N710" i="7"/>
  <c r="N711" i="7"/>
  <c r="N712" i="7"/>
  <c r="N713" i="7"/>
  <c r="N714" i="7"/>
  <c r="N715" i="7"/>
  <c r="N716" i="7"/>
  <c r="N717" i="7"/>
  <c r="N718" i="7"/>
  <c r="N719" i="7"/>
  <c r="N720" i="7"/>
  <c r="N721" i="7"/>
  <c r="N722" i="7"/>
  <c r="N723" i="7"/>
  <c r="N724" i="7"/>
  <c r="N725" i="7"/>
  <c r="N726" i="7"/>
  <c r="N727" i="7"/>
  <c r="N728" i="7"/>
  <c r="N729" i="7"/>
  <c r="N730" i="7"/>
  <c r="N731" i="7"/>
  <c r="N732" i="7"/>
  <c r="N733" i="7"/>
  <c r="N734" i="7"/>
  <c r="N735" i="7"/>
  <c r="N736" i="7"/>
  <c r="N737" i="7"/>
  <c r="N738" i="7"/>
  <c r="N739" i="7"/>
  <c r="N740" i="7"/>
  <c r="N741" i="7"/>
  <c r="N742" i="7"/>
  <c r="N743" i="7"/>
  <c r="N744" i="7"/>
  <c r="N745" i="7"/>
  <c r="N746" i="7"/>
  <c r="N747" i="7"/>
  <c r="N748" i="7"/>
  <c r="N749" i="7"/>
  <c r="N750" i="7"/>
  <c r="N751" i="7"/>
  <c r="N752" i="7"/>
  <c r="N753" i="7"/>
  <c r="N754" i="7"/>
  <c r="N755" i="7"/>
  <c r="N756" i="7"/>
  <c r="N757" i="7"/>
  <c r="N758" i="7"/>
  <c r="N759" i="7"/>
  <c r="N760" i="7"/>
  <c r="N761" i="7"/>
  <c r="N762" i="7"/>
  <c r="N763" i="7"/>
  <c r="N764" i="7"/>
  <c r="N765" i="7"/>
  <c r="N766" i="7"/>
  <c r="N767" i="7"/>
  <c r="N768" i="7"/>
  <c r="N769" i="7"/>
  <c r="N770" i="7"/>
  <c r="N771" i="7"/>
  <c r="N772" i="7"/>
  <c r="N773" i="7"/>
  <c r="N774" i="7"/>
  <c r="N775" i="7"/>
  <c r="N776" i="7"/>
  <c r="N777" i="7"/>
  <c r="N778" i="7"/>
  <c r="N779" i="7"/>
  <c r="N780" i="7"/>
  <c r="N781" i="7"/>
  <c r="N782" i="7"/>
  <c r="N783" i="7"/>
  <c r="N784" i="7"/>
  <c r="N785" i="7"/>
  <c r="N786" i="7"/>
  <c r="N787" i="7"/>
  <c r="N788" i="7"/>
  <c r="N789" i="7"/>
  <c r="N790" i="7"/>
  <c r="N791" i="7"/>
  <c r="N792" i="7"/>
  <c r="N793" i="7"/>
  <c r="N794" i="7"/>
  <c r="N795" i="7"/>
  <c r="N796" i="7"/>
  <c r="N797" i="7"/>
  <c r="N798" i="7"/>
  <c r="N799" i="7"/>
  <c r="N800" i="7"/>
  <c r="N801" i="7"/>
  <c r="N802" i="7"/>
  <c r="N803" i="7"/>
  <c r="N804" i="7"/>
  <c r="N805" i="7"/>
  <c r="N806" i="7"/>
  <c r="N807" i="7"/>
  <c r="N808" i="7"/>
  <c r="N809" i="7"/>
  <c r="N810" i="7"/>
  <c r="N811" i="7"/>
  <c r="N812" i="7"/>
  <c r="N813" i="7"/>
  <c r="N814" i="7"/>
  <c r="N815" i="7"/>
  <c r="N816" i="7"/>
  <c r="N817" i="7"/>
  <c r="N818" i="7"/>
  <c r="N819" i="7"/>
  <c r="N820" i="7"/>
  <c r="N821" i="7"/>
  <c r="N822" i="7"/>
  <c r="N823" i="7"/>
  <c r="N824" i="7"/>
  <c r="N825" i="7"/>
  <c r="N826" i="7"/>
  <c r="N827" i="7"/>
  <c r="N828" i="7"/>
  <c r="N829" i="7"/>
  <c r="N830" i="7"/>
  <c r="N831" i="7"/>
  <c r="N832" i="7"/>
  <c r="N833" i="7"/>
  <c r="N2" i="7"/>
  <c r="AG41" i="4" s="1"/>
  <c r="P55" i="4"/>
  <c r="AH58" i="4"/>
  <c r="AG58" i="4"/>
  <c r="AG49" i="4"/>
  <c r="AH49" i="4"/>
  <c r="P16" i="4"/>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2" i="1"/>
  <c r="I2" i="1"/>
  <c r="K41" i="4" s="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 i="2"/>
  <c r="K3" i="3"/>
  <c r="K4" i="3"/>
  <c r="H15" i="4" s="1"/>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 i="3"/>
  <c r="G10" i="4" s="1"/>
  <c r="AH41" i="4" l="1"/>
  <c r="AH46" i="4"/>
  <c r="S44" i="4"/>
  <c r="F44" i="4"/>
  <c r="AG46" i="4"/>
  <c r="AH47" i="4"/>
  <c r="I42" i="4"/>
  <c r="G62" i="4" s="1"/>
  <c r="S41" i="4"/>
  <c r="AG12" i="4"/>
  <c r="AH12" i="4"/>
  <c r="H9" i="4"/>
  <c r="E11" i="4"/>
  <c r="F11" i="4"/>
  <c r="L10" i="4"/>
  <c r="AH45" i="4"/>
  <c r="AH48" i="4"/>
  <c r="AG45" i="4"/>
  <c r="AG43" i="4"/>
  <c r="AG44" i="4"/>
  <c r="AH43" i="4"/>
  <c r="AG47" i="4"/>
  <c r="AH44" i="4"/>
  <c r="AH42" i="4"/>
  <c r="AG48" i="4"/>
  <c r="AG42" i="4"/>
  <c r="AD70" i="4" s="1"/>
  <c r="L52" i="4"/>
  <c r="K44" i="4"/>
  <c r="Y45" i="4"/>
  <c r="V41" i="4"/>
  <c r="I47" i="4"/>
  <c r="L43" i="4"/>
  <c r="T50" i="4"/>
  <c r="S45" i="4"/>
  <c r="V45" i="4"/>
  <c r="Y49" i="4"/>
  <c r="I44" i="4"/>
  <c r="L54" i="4"/>
  <c r="T41" i="4"/>
  <c r="U41" i="4" s="1"/>
  <c r="V43" i="4"/>
  <c r="S50" i="4"/>
  <c r="T44" i="4"/>
  <c r="V44" i="4"/>
  <c r="X49" i="4"/>
  <c r="K43" i="4"/>
  <c r="X43" i="4"/>
  <c r="T49" i="4"/>
  <c r="Y54" i="4"/>
  <c r="Y48" i="4"/>
  <c r="K42" i="4"/>
  <c r="K54" i="4"/>
  <c r="L51" i="4"/>
  <c r="X41" i="4"/>
  <c r="Y43" i="4"/>
  <c r="S49" i="4"/>
  <c r="V54" i="4"/>
  <c r="X54" i="4"/>
  <c r="X48" i="4"/>
  <c r="I43" i="4"/>
  <c r="K60" i="4" s="1"/>
  <c r="K53" i="4"/>
  <c r="L50" i="4"/>
  <c r="Y41" i="4"/>
  <c r="T54" i="4"/>
  <c r="T48" i="4"/>
  <c r="V53" i="4"/>
  <c r="Y53" i="4"/>
  <c r="Y47" i="4"/>
  <c r="I54" i="4"/>
  <c r="K52" i="4"/>
  <c r="L49" i="4"/>
  <c r="S42" i="4"/>
  <c r="S54" i="4"/>
  <c r="S48" i="4"/>
  <c r="V52" i="4"/>
  <c r="X53" i="4"/>
  <c r="X47" i="4"/>
  <c r="I53" i="4"/>
  <c r="K51" i="4"/>
  <c r="L48" i="4"/>
  <c r="T42" i="4"/>
  <c r="T53" i="4"/>
  <c r="V51" i="4"/>
  <c r="Y52" i="4"/>
  <c r="Y46" i="4"/>
  <c r="I52" i="4"/>
  <c r="K50" i="4"/>
  <c r="L47" i="4"/>
  <c r="V42" i="4"/>
  <c r="S53" i="4"/>
  <c r="T47" i="4"/>
  <c r="V50" i="4"/>
  <c r="X52" i="4"/>
  <c r="X46" i="4"/>
  <c r="I51" i="4"/>
  <c r="K49" i="4"/>
  <c r="L44" i="4"/>
  <c r="X42" i="4"/>
  <c r="T52" i="4"/>
  <c r="S47" i="4"/>
  <c r="V49" i="4"/>
  <c r="Y51" i="4"/>
  <c r="I50" i="4"/>
  <c r="K48" i="4"/>
  <c r="L45" i="4"/>
  <c r="Y42" i="4"/>
  <c r="S52" i="4"/>
  <c r="T46" i="4"/>
  <c r="V48" i="4"/>
  <c r="X51" i="4"/>
  <c r="X45" i="4"/>
  <c r="I49" i="4"/>
  <c r="K47" i="4"/>
  <c r="S43" i="4"/>
  <c r="T51" i="4"/>
  <c r="S46" i="4"/>
  <c r="V47" i="4"/>
  <c r="Y50" i="4"/>
  <c r="Y44" i="4"/>
  <c r="I48" i="4"/>
  <c r="G68" i="4" s="1"/>
  <c r="T43" i="4"/>
  <c r="S51" i="4"/>
  <c r="T45" i="4"/>
  <c r="V46" i="4"/>
  <c r="X50" i="4"/>
  <c r="X44" i="4"/>
  <c r="L53" i="4"/>
  <c r="L41" i="4"/>
  <c r="I46" i="4"/>
  <c r="K46" i="4"/>
  <c r="L46" i="4"/>
  <c r="L42" i="4"/>
  <c r="I45" i="4"/>
  <c r="K45" i="4"/>
  <c r="L9" i="4"/>
  <c r="AD14" i="4"/>
  <c r="G9" i="4"/>
  <c r="AG11" i="4"/>
  <c r="F12" i="4"/>
  <c r="X10" i="4"/>
  <c r="V8" i="4"/>
  <c r="J10" i="4"/>
  <c r="W8" i="4"/>
  <c r="AH10" i="4"/>
  <c r="J22" i="4"/>
  <c r="J8" i="4"/>
  <c r="K10" i="4"/>
  <c r="L14" i="4"/>
  <c r="H13" i="4"/>
  <c r="L11" i="4"/>
  <c r="E7" i="4"/>
  <c r="AE8" i="4"/>
  <c r="Z10" i="4"/>
  <c r="W15" i="4"/>
  <c r="X14" i="4"/>
  <c r="Y13" i="4"/>
  <c r="Z12" i="4"/>
  <c r="AC11" i="4"/>
  <c r="AH15" i="4"/>
  <c r="S21" i="4"/>
  <c r="S11" i="4"/>
  <c r="AD13" i="4"/>
  <c r="I10" i="4"/>
  <c r="AD12" i="4"/>
  <c r="I22" i="4"/>
  <c r="I13" i="4"/>
  <c r="Y10" i="4"/>
  <c r="Z13" i="4"/>
  <c r="F7" i="4"/>
  <c r="I8" i="4"/>
  <c r="K14" i="4"/>
  <c r="G13" i="4"/>
  <c r="K11" i="4"/>
  <c r="Y8" i="4"/>
  <c r="AC10" i="4"/>
  <c r="V15" i="4"/>
  <c r="W14" i="4"/>
  <c r="X13" i="4"/>
  <c r="Y12" i="4"/>
  <c r="Z11" i="4"/>
  <c r="AG15" i="4"/>
  <c r="T21" i="4"/>
  <c r="L13" i="4"/>
  <c r="AC15" i="4"/>
  <c r="G15" i="4"/>
  <c r="AC14" i="4"/>
  <c r="F15" i="4"/>
  <c r="Z14" i="4"/>
  <c r="E15" i="4"/>
  <c r="X15" i="4"/>
  <c r="AC12" i="4"/>
  <c r="G7" i="4"/>
  <c r="H8" i="4"/>
  <c r="K7" i="4"/>
  <c r="J14" i="4"/>
  <c r="F13" i="4"/>
  <c r="J11" i="4"/>
  <c r="AD8" i="4"/>
  <c r="AD10" i="4"/>
  <c r="U15" i="4"/>
  <c r="V14" i="4"/>
  <c r="R26" i="4" s="1"/>
  <c r="W13" i="4"/>
  <c r="X12" i="4"/>
  <c r="Y11" i="4"/>
  <c r="AH14" i="4"/>
  <c r="U21" i="4"/>
  <c r="H12" i="4"/>
  <c r="V10" i="4"/>
  <c r="AF12" i="4"/>
  <c r="AH11" i="4"/>
  <c r="H10" i="4"/>
  <c r="AC8" i="4"/>
  <c r="AE12" i="4"/>
  <c r="F9" i="4"/>
  <c r="L8" i="4"/>
  <c r="Y15" i="4"/>
  <c r="AG10" i="4"/>
  <c r="E9" i="4"/>
  <c r="K8" i="4"/>
  <c r="R21" i="4"/>
  <c r="H7" i="4"/>
  <c r="G8" i="4"/>
  <c r="L7" i="4"/>
  <c r="I14" i="4"/>
  <c r="E13" i="4"/>
  <c r="I11" i="4"/>
  <c r="X8" i="4"/>
  <c r="AE10" i="4"/>
  <c r="T15" i="4"/>
  <c r="U14" i="4"/>
  <c r="V13" i="4"/>
  <c r="W12" i="4"/>
  <c r="X11" i="4"/>
  <c r="AG14" i="4"/>
  <c r="R8" i="4"/>
  <c r="R12" i="4"/>
  <c r="G12" i="4"/>
  <c r="Z15" i="4"/>
  <c r="Z8" i="4"/>
  <c r="AC13" i="4"/>
  <c r="E12" i="4"/>
  <c r="Y14" i="4"/>
  <c r="AD11" i="4"/>
  <c r="I7" i="4"/>
  <c r="F8" i="4"/>
  <c r="L15" i="4"/>
  <c r="H14" i="4"/>
  <c r="L12" i="4"/>
  <c r="H11" i="4"/>
  <c r="R10" i="4"/>
  <c r="AF10" i="4"/>
  <c r="S15" i="4"/>
  <c r="T14" i="4"/>
  <c r="U13" i="4"/>
  <c r="V12" i="4"/>
  <c r="W11" i="4"/>
  <c r="AH13" i="4"/>
  <c r="S8" i="4"/>
  <c r="K9" i="4"/>
  <c r="AF11" i="4"/>
  <c r="J13" i="4"/>
  <c r="AE11" i="4"/>
  <c r="J7" i="4"/>
  <c r="E8" i="4"/>
  <c r="K15" i="4"/>
  <c r="G14" i="4"/>
  <c r="K12" i="4"/>
  <c r="G11" i="4"/>
  <c r="S10" i="4"/>
  <c r="AF15" i="4"/>
  <c r="R15" i="4"/>
  <c r="S14" i="4"/>
  <c r="T13" i="4"/>
  <c r="U12" i="4"/>
  <c r="V11" i="4"/>
  <c r="AG13" i="4"/>
  <c r="AF8" i="4"/>
  <c r="AE13" i="4"/>
  <c r="K13" i="4"/>
  <c r="W10" i="4"/>
  <c r="R22" i="4" s="1"/>
  <c r="R11" i="4"/>
  <c r="H22" i="4"/>
  <c r="J9" i="4"/>
  <c r="E10" i="4"/>
  <c r="J15" i="4"/>
  <c r="F14" i="4"/>
  <c r="J12" i="4"/>
  <c r="T10" i="4"/>
  <c r="AE15" i="4"/>
  <c r="AF14" i="4"/>
  <c r="R14" i="4"/>
  <c r="S13" i="4"/>
  <c r="T12" i="4"/>
  <c r="U11" i="4"/>
  <c r="I9" i="4"/>
  <c r="F10" i="4"/>
  <c r="I15" i="4"/>
  <c r="E14" i="4"/>
  <c r="I12" i="4"/>
  <c r="U10" i="4"/>
  <c r="AD15" i="4"/>
  <c r="AE14" i="4"/>
  <c r="AF13" i="4"/>
  <c r="R13" i="4"/>
  <c r="S12" i="4"/>
  <c r="T11" i="4"/>
  <c r="F49" i="4"/>
  <c r="G54" i="4"/>
  <c r="G48" i="4"/>
  <c r="F68" i="4" s="1"/>
  <c r="S66" i="4" s="1"/>
  <c r="G52" i="4"/>
  <c r="F46" i="4"/>
  <c r="E66" i="4" s="1"/>
  <c r="F54" i="4"/>
  <c r="F48" i="4"/>
  <c r="E68" i="4" s="1"/>
  <c r="G53" i="4"/>
  <c r="G47" i="4"/>
  <c r="F67" i="4" s="1"/>
  <c r="F53" i="4"/>
  <c r="F47" i="4"/>
  <c r="G46" i="4"/>
  <c r="F66" i="4" s="1"/>
  <c r="G41" i="4"/>
  <c r="F61" i="4" s="1"/>
  <c r="G51" i="4"/>
  <c r="G45" i="4"/>
  <c r="F65" i="4" s="1"/>
  <c r="I41" i="4"/>
  <c r="G61" i="4" s="1"/>
  <c r="F41" i="4"/>
  <c r="E61" i="4" s="1"/>
  <c r="G43" i="4"/>
  <c r="F63" i="4" s="1"/>
  <c r="F51" i="4"/>
  <c r="F45" i="4"/>
  <c r="F42" i="4"/>
  <c r="E62" i="4" s="1"/>
  <c r="G50" i="4"/>
  <c r="G44" i="4"/>
  <c r="F64" i="4" s="1"/>
  <c r="F43" i="4"/>
  <c r="E63" i="4" s="1"/>
  <c r="G42" i="4"/>
  <c r="F62" i="4" s="1"/>
  <c r="F50" i="4"/>
  <c r="F52" i="4"/>
  <c r="G49" i="4"/>
  <c r="AF70" i="4" l="1"/>
  <c r="AG70" i="4"/>
  <c r="R27" i="4"/>
  <c r="AG71" i="4"/>
  <c r="U54" i="4"/>
  <c r="S24" i="4"/>
  <c r="G65" i="4"/>
  <c r="I64" i="4"/>
  <c r="V62" i="4" s="1"/>
  <c r="R61" i="4"/>
  <c r="U49" i="4"/>
  <c r="S65" i="4"/>
  <c r="AF71" i="4"/>
  <c r="R66" i="4"/>
  <c r="U52" i="4"/>
  <c r="S61" i="4"/>
  <c r="W60" i="4"/>
  <c r="T66" i="4"/>
  <c r="T63" i="4"/>
  <c r="AD71" i="4"/>
  <c r="AE70" i="4"/>
  <c r="AE71" i="4"/>
  <c r="S64" i="4"/>
  <c r="I66" i="4"/>
  <c r="V64" i="4" s="1"/>
  <c r="H63" i="4"/>
  <c r="U61" i="4" s="1"/>
  <c r="G66" i="4"/>
  <c r="T64" i="4" s="1"/>
  <c r="H68" i="4"/>
  <c r="U66" i="4" s="1"/>
  <c r="I68" i="4"/>
  <c r="V66" i="4" s="1"/>
  <c r="J60" i="4"/>
  <c r="G63" i="4"/>
  <c r="T61" i="4" s="1"/>
  <c r="G64" i="4"/>
  <c r="T62" i="4" s="1"/>
  <c r="G67" i="4"/>
  <c r="T65" i="4" s="1"/>
  <c r="S26" i="4"/>
  <c r="H66" i="4"/>
  <c r="U64" i="4" s="1"/>
  <c r="I65" i="4"/>
  <c r="V63" i="4" s="1"/>
  <c r="I24" i="4"/>
  <c r="H64" i="4"/>
  <c r="U62" i="4" s="1"/>
  <c r="I63" i="4"/>
  <c r="V61" i="4" s="1"/>
  <c r="H67" i="4"/>
  <c r="U65" i="4" s="1"/>
  <c r="U47" i="4"/>
  <c r="I67" i="4"/>
  <c r="V65" i="4" s="1"/>
  <c r="H65" i="4"/>
  <c r="U63" i="4" s="1"/>
  <c r="U51" i="4"/>
  <c r="U46" i="4"/>
  <c r="S63" i="4"/>
  <c r="U50" i="4"/>
  <c r="S62" i="4"/>
  <c r="U44" i="4"/>
  <c r="T22" i="4"/>
  <c r="S22" i="4"/>
  <c r="U24" i="4"/>
  <c r="T26" i="4"/>
  <c r="H24" i="4"/>
  <c r="R64" i="4"/>
  <c r="U48" i="4"/>
  <c r="U42" i="4"/>
  <c r="U45" i="4"/>
  <c r="U43" i="4"/>
  <c r="U53" i="4"/>
  <c r="S25" i="4"/>
  <c r="T25" i="4"/>
  <c r="U25" i="4"/>
  <c r="R24" i="4"/>
  <c r="U27" i="4"/>
  <c r="I28" i="4"/>
  <c r="U23" i="4"/>
  <c r="R25" i="4"/>
  <c r="J26" i="4"/>
  <c r="I26" i="4"/>
  <c r="I23" i="4"/>
  <c r="I27" i="4"/>
  <c r="J28" i="4"/>
  <c r="T23" i="4"/>
  <c r="U22" i="4"/>
  <c r="S27" i="4"/>
  <c r="T24" i="4"/>
  <c r="H23" i="4"/>
  <c r="I25" i="4"/>
  <c r="U26" i="4"/>
  <c r="R23" i="4"/>
  <c r="S23" i="4"/>
  <c r="J23" i="4"/>
  <c r="J24" i="4"/>
  <c r="H26" i="4"/>
  <c r="T27" i="4"/>
  <c r="J25" i="4"/>
  <c r="H27" i="4"/>
  <c r="H52" i="4"/>
  <c r="H48" i="4"/>
  <c r="H49" i="4"/>
  <c r="H54" i="4"/>
  <c r="H28" i="4"/>
  <c r="H25" i="4"/>
  <c r="J27" i="4"/>
  <c r="H47" i="4"/>
  <c r="H44" i="4"/>
  <c r="H41" i="4"/>
  <c r="H45" i="4"/>
  <c r="E67" i="4"/>
  <c r="E65" i="4"/>
  <c r="H50" i="4"/>
  <c r="H53" i="4"/>
  <c r="E64" i="4"/>
  <c r="R62" i="4" s="1"/>
  <c r="H46" i="4"/>
  <c r="J62" i="4"/>
  <c r="H43" i="4"/>
  <c r="H42" i="4"/>
  <c r="H51" i="4"/>
  <c r="J68" i="4"/>
  <c r="J61" i="4"/>
  <c r="J66" i="4" l="1"/>
  <c r="K68" i="4"/>
  <c r="J63" i="4"/>
  <c r="K63" i="4"/>
  <c r="W66" i="4"/>
  <c r="K66" i="4"/>
  <c r="W64" i="4"/>
  <c r="W61" i="4"/>
  <c r="J64" i="4"/>
  <c r="W62" i="4"/>
  <c r="J65" i="4"/>
  <c r="R63" i="4"/>
  <c r="W63" i="4" s="1"/>
  <c r="J67" i="4"/>
  <c r="R65" i="4"/>
  <c r="W65" i="4" s="1"/>
  <c r="K67" i="4"/>
  <c r="K65" i="4"/>
  <c r="K64" i="4"/>
</calcChain>
</file>

<file path=xl/sharedStrings.xml><?xml version="1.0" encoding="utf-8"?>
<sst xmlns="http://schemas.openxmlformats.org/spreadsheetml/2006/main" count="22675" uniqueCount="288">
  <si>
    <t>periode</t>
  </si>
  <si>
    <t>nom_scenario</t>
  </si>
  <si>
    <t>nom_scenario_fil</t>
  </si>
  <si>
    <t>carb_MtCO2_stockage_biomasse</t>
  </si>
  <si>
    <t>carb_MtCO2_stockage_bois_mort</t>
  </si>
  <si>
    <t>carb_MtCO2_stockage_produits</t>
  </si>
  <si>
    <t>carb_MtCO2_substitution_mat</t>
  </si>
  <si>
    <t>carb_MtCO2_substitution_nrj</t>
  </si>
  <si>
    <t>2010_2015</t>
  </si>
  <si>
    <t>histo_igd</t>
  </si>
  <si>
    <t>2015_2019</t>
  </si>
  <si>
    <t>2020_2025</t>
  </si>
  <si>
    <t>A1_R1_C1</t>
  </si>
  <si>
    <t>NA</t>
  </si>
  <si>
    <t>A1_R1_C2</t>
  </si>
  <si>
    <t>A1_R1_C3</t>
  </si>
  <si>
    <t>A1_R2_C1</t>
  </si>
  <si>
    <t>A1_R2_C2</t>
  </si>
  <si>
    <t>A1_R2_C3</t>
  </si>
  <si>
    <t>A2_R1_C1</t>
  </si>
  <si>
    <t>A2_R1_C2</t>
  </si>
  <si>
    <t>A2_R1_C3</t>
  </si>
  <si>
    <t>A2_R2_C1</t>
  </si>
  <si>
    <t>A2_R2_C2</t>
  </si>
  <si>
    <t>A2_R2_C3</t>
  </si>
  <si>
    <t>A3_R1_C1</t>
  </si>
  <si>
    <t>A3_R1_C2</t>
  </si>
  <si>
    <t>A3_R1_C3</t>
  </si>
  <si>
    <t>A3_R2_C1</t>
  </si>
  <si>
    <t>A3_R2_C2</t>
  </si>
  <si>
    <t>A3_R2_C3</t>
  </si>
  <si>
    <t>B1_R1_C1</t>
  </si>
  <si>
    <t>B1_R1_C1_F1</t>
  </si>
  <si>
    <t>B1_R1_C2</t>
  </si>
  <si>
    <t>B1_R1_C2_F1</t>
  </si>
  <si>
    <t>B1_R1_C3</t>
  </si>
  <si>
    <t>B1_R1_C3_F1</t>
  </si>
  <si>
    <t>B1_R2_C1</t>
  </si>
  <si>
    <t>B1_R2_C2</t>
  </si>
  <si>
    <t>B1_R2_C3</t>
  </si>
  <si>
    <t>B2_R1_C1</t>
  </si>
  <si>
    <t>B2_R1_C1_F1</t>
  </si>
  <si>
    <t>B2_R1_C2</t>
  </si>
  <si>
    <t>B2_R1_C2_F1</t>
  </si>
  <si>
    <t>B2_R1_C2_F2</t>
  </si>
  <si>
    <t>B2_R1_C2_F3</t>
  </si>
  <si>
    <t>B2_R1_C2_F4</t>
  </si>
  <si>
    <t>B2_R1_C2_F5</t>
  </si>
  <si>
    <t>B2_R1_C2_F6</t>
  </si>
  <si>
    <t>B2_R1_C2_F7</t>
  </si>
  <si>
    <t>B2_R1_C2_F8</t>
  </si>
  <si>
    <t>B2_R1_C2_F9</t>
  </si>
  <si>
    <t>B2_R1_C2_F1_sob</t>
  </si>
  <si>
    <t>B2_R1_C2_F1_tech</t>
  </si>
  <si>
    <t>B2_R1_C2_F1_charb</t>
  </si>
  <si>
    <t>B2_R1_C3</t>
  </si>
  <si>
    <t>B2_R1_C3_F1</t>
  </si>
  <si>
    <t>B2_R1_C2_F10</t>
  </si>
  <si>
    <t>B2_R2_C1</t>
  </si>
  <si>
    <t>B2_R2_C2</t>
  </si>
  <si>
    <t>B2_R2_C2_F1</t>
  </si>
  <si>
    <t>B2_R2_C3</t>
  </si>
  <si>
    <t>B3_R1_C1</t>
  </si>
  <si>
    <t>B3_R1_C1_F1</t>
  </si>
  <si>
    <t>B3_R1_C2</t>
  </si>
  <si>
    <t>B3_R1_C2_F1</t>
  </si>
  <si>
    <t>B3_R1_C3</t>
  </si>
  <si>
    <t>B3_R1_C3_F1</t>
  </si>
  <si>
    <t>B3_R2_C1</t>
  </si>
  <si>
    <t>B3_R2_C2</t>
  </si>
  <si>
    <t>B3_R2_C3</t>
  </si>
  <si>
    <t>2025_2030</t>
  </si>
  <si>
    <t>2030_2035</t>
  </si>
  <si>
    <t>2035_2040</t>
  </si>
  <si>
    <t>2040_2045</t>
  </si>
  <si>
    <t>2045_2050</t>
  </si>
  <si>
    <t>2050_2055</t>
  </si>
  <si>
    <t>2055_2060</t>
  </si>
  <si>
    <t>2060_2065</t>
  </si>
  <si>
    <t>2065_2070</t>
  </si>
  <si>
    <t>2070_2075</t>
  </si>
  <si>
    <t>2075_2080</t>
  </si>
  <si>
    <t>B2_R1_C2_valo_pertes</t>
  </si>
  <si>
    <t>B2_R1_C2_valo</t>
  </si>
  <si>
    <t>B2_R1_C2_pertes</t>
  </si>
  <si>
    <t>dispo_Mm3fil_bibe_pub_feu</t>
  </si>
  <si>
    <t>dispo_Mm3fil_bibe_pub_res</t>
  </si>
  <si>
    <t>dispo_Mm3fil_bibe_priv_feu</t>
  </si>
  <si>
    <t>dispo_Mm3fil_bibe_priv_res</t>
  </si>
  <si>
    <t>dispo_Mm3fil_bo_pub_feu</t>
  </si>
  <si>
    <t>dispo_Mm3fil_bo_pub_res</t>
  </si>
  <si>
    <t>dispo_Mm3fil_bo_priv_feu</t>
  </si>
  <si>
    <t>dispo_Mm3fil_bo_priv_res</t>
  </si>
  <si>
    <t>dispo_pct_rebois</t>
  </si>
  <si>
    <t>dispo_pct_valo</t>
  </si>
  <si>
    <t>mort_MtCtot_total</t>
  </si>
  <si>
    <t>mort_Mm3bft_total</t>
  </si>
  <si>
    <t>dispo_Mm3fil_total</t>
  </si>
  <si>
    <t>dispo_MtCtot_total</t>
  </si>
  <si>
    <t>dispo_Mm3bft_total</t>
  </si>
  <si>
    <t>histo_ic</t>
  </si>
  <si>
    <t>histo_tot</t>
  </si>
  <si>
    <t>surf_mha_pub</t>
  </si>
  <si>
    <t>surf_mha_priv</t>
  </si>
  <si>
    <t>stk_MtCtot_total</t>
  </si>
  <si>
    <t>stk_Mm3bft_total</t>
  </si>
  <si>
    <t>stk_Mm3bft_pub_feu</t>
  </si>
  <si>
    <t>stk_Mm3bft_pub_res</t>
  </si>
  <si>
    <t>stk_Mm3bft_priv_feu</t>
  </si>
  <si>
    <t>stk_Mm3bft_priv_res</t>
  </si>
  <si>
    <t>annee</t>
  </si>
  <si>
    <t>Année</t>
  </si>
  <si>
    <t>Privé</t>
  </si>
  <si>
    <t>Public</t>
  </si>
  <si>
    <t>Feuillus</t>
  </si>
  <si>
    <t>Résineux</t>
  </si>
  <si>
    <t>Total</t>
  </si>
  <si>
    <t>Obs. IFN</t>
  </si>
  <si>
    <t>Volume sur pied
(en Mm3 bois fort tige)</t>
  </si>
  <si>
    <t>Stock de carbone
(en MtC)</t>
  </si>
  <si>
    <t>Surface
(en milliers d'ha)</t>
  </si>
  <si>
    <t>Projections
2020-2050</t>
  </si>
  <si>
    <t>Scénario</t>
  </si>
  <si>
    <t>lien</t>
  </si>
  <si>
    <t>Public obs</t>
  </si>
  <si>
    <t>Privé obs</t>
  </si>
  <si>
    <t>Total obs</t>
  </si>
  <si>
    <t>Public proj</t>
  </si>
  <si>
    <t>Privé proj</t>
  </si>
  <si>
    <t>Total proj</t>
  </si>
  <si>
    <t>Période</t>
  </si>
  <si>
    <t>2020-2025</t>
  </si>
  <si>
    <t>2025-2030</t>
  </si>
  <si>
    <t>2030-2035</t>
  </si>
  <si>
    <t>2035-2040</t>
  </si>
  <si>
    <t>2040-2045</t>
  </si>
  <si>
    <t>2045-2050</t>
  </si>
  <si>
    <t>2013-2022</t>
  </si>
  <si>
    <t>Flux en volume
(en Mm3/an bois fort tige)</t>
  </si>
  <si>
    <t>Disponibilités techniques
(en Mm3/an, pertes déduites)</t>
  </si>
  <si>
    <t>Mortalité</t>
  </si>
  <si>
    <t>Origine des disponibilités
(en % du total)</t>
  </si>
  <si>
    <t>Coupes sanitaires</t>
  </si>
  <si>
    <t>Coupes liées au plan de renouvel.</t>
  </si>
  <si>
    <t>2013_2022</t>
  </si>
  <si>
    <t>Non estimé</t>
  </si>
  <si>
    <t>Dispos.</t>
  </si>
  <si>
    <t>Dispos</t>
  </si>
  <si>
    <t>BO</t>
  </si>
  <si>
    <t>BIBE</t>
  </si>
  <si>
    <t>BO pot.</t>
  </si>
  <si>
    <t>Actu</t>
  </si>
  <si>
    <t>2050-2055</t>
  </si>
  <si>
    <t>2055-2060</t>
  </si>
  <si>
    <t>2060-2065</t>
  </si>
  <si>
    <t>2065-2070</t>
  </si>
  <si>
    <t>2070-2075</t>
  </si>
  <si>
    <t>2075-2080</t>
  </si>
  <si>
    <t>2010-2015</t>
  </si>
  <si>
    <t>2015-2019</t>
  </si>
  <si>
    <t>IGD</t>
  </si>
  <si>
    <t>Flux dans les produits bois
(en MtCO2e/an)</t>
  </si>
  <si>
    <t>Biomasse</t>
  </si>
  <si>
    <t>Bois mort</t>
  </si>
  <si>
    <t>Produits bois</t>
  </si>
  <si>
    <t>Subst. matériaux</t>
  </si>
  <si>
    <t>Subst. énergie</t>
  </si>
  <si>
    <t>Flux dans l'écosystème
(en MtCO2e/an)</t>
  </si>
  <si>
    <t>Effet substitution
(en MtCO2e/an)</t>
  </si>
  <si>
    <t>Matériaux</t>
  </si>
  <si>
    <t>Énergie</t>
  </si>
  <si>
    <t>Total forêt</t>
  </si>
  <si>
    <t>Projections
2050-2080 *</t>
  </si>
  <si>
    <t xml:space="preserve">NB : Les projections post-2050 sont fournies à titre indicatif, la robustesse de ces résultats est très faible et les hypothèses de certains scénarios n'ont pas été définies sur cette période.
L'effet substitution calculé dans les IGD utilisait une méthode et des coefficients qui ont été revus dans la présente étude, engendrant des valeurs plus faibles en projection.
Le stockage dans les sols et la litière n'est pas intégré dans les résultats présentés ici. </t>
  </si>
  <si>
    <t xml:space="preserve"> </t>
  </si>
  <si>
    <t>Éner.</t>
  </si>
  <si>
    <t>Mat.</t>
  </si>
  <si>
    <t xml:space="preserve">Onglet "stock" : </t>
  </si>
  <si>
    <t>stock de bois sur pied, en millions de m3 bois fort tige par année et par scénario</t>
  </si>
  <si>
    <t>stock de bois sur pied, en millions de tonnes de carbone aérien et racinaire par année et par scénario</t>
  </si>
  <si>
    <t>flux de disponibilités brutes (pas de soustraction des pertes), en millions de m3/an bois fort tige par période de 5 ans et par scénario</t>
  </si>
  <si>
    <t>flux de disponibilités techniques (soustraction des pertes), en millions de m3/an exportés de forêt par période de 5 ans et par scénario</t>
  </si>
  <si>
    <t>flux de mortalité (non valorisée) en millions de m3/an bois fort tige par période de 5 ans et par scénario</t>
  </si>
  <si>
    <t>flux de disponibilités, en millions de tonnes/an de carbone aérien et racinaire par période de 5 ans et par scénario</t>
  </si>
  <si>
    <t>flux de mortalité (non valorisée), en millions de tonnes/an de carbone aérien et racinaire par période de 5 ans et par scénario</t>
  </si>
  <si>
    <t xml:space="preserve">Onglet "carbone" : </t>
  </si>
  <si>
    <t xml:space="preserve">Onglet "flux" : </t>
  </si>
  <si>
    <t>année (historique ou projetée)</t>
  </si>
  <si>
    <t>code du scénario amont (ou histo_tot = observations IFN / histo_ic = intervalle de confiance observations IFN)</t>
  </si>
  <si>
    <t>surface forestière en propriété privée, en milliers d'hectares</t>
  </si>
  <si>
    <t>surface forestière en propriété publique, en milliers d'hectares</t>
  </si>
  <si>
    <t>stock de bois sur pied de résineux en forêt privée, en millions de m3 bois fort tige par année et par scénario</t>
  </si>
  <si>
    <t>stock de bois sur pied de résineux en forêt publique, en millions de m3 bois fort tige par année et par scénario</t>
  </si>
  <si>
    <t>stock de bois sur pied de feuillus en forêt publique, en millions de m3 bois fort tige par année et par scénario</t>
  </si>
  <si>
    <t>stock de bois sur pied de feuillus en forêt privée, en millions de m3 bois fort tige par année et par scénario</t>
  </si>
  <si>
    <t>flux de disponibilités techniques de bois d'œuvre potentiel résineux en forêt privée, en millions de m3/an exportés de forêt par période de 5 ans et par scénario</t>
  </si>
  <si>
    <t>flux de disponibilités techniques de bois d'industrie ou d'énergie résineux en forêt privée, en millions de m3/an exportés de forêt par période de 5 ans et par scénario</t>
  </si>
  <si>
    <t>flux de disponibilités techniques de bois d'œuvre potentiel feuillu en forêt privée, en millions de m3/an exportés de forêt par période de 5 ans et par scénario</t>
  </si>
  <si>
    <t>flux de disponibilités techniques de bois d'œuvre potentiel résineux en forêt publique, en millions de m3/an exportés de forêt par période de 5 ans et par scénario</t>
  </si>
  <si>
    <t>flux de disponibilités techniques de bois d'œuvre potentiel feuillu en forêt publique, en millions de m3/an exportés de forêt par période de 5 ans et par scénario</t>
  </si>
  <si>
    <t>Flux en carbone
(en MtC/an aérien et racinaire)</t>
  </si>
  <si>
    <t>2020-2035</t>
  </si>
  <si>
    <t>2035-2050</t>
  </si>
  <si>
    <t>Région</t>
  </si>
  <si>
    <t>Évolution des stocks sur pied et des surfaces forestières </t>
  </si>
  <si>
    <t xml:space="preserve">Évolution des flux de bois, disponibilités et mortalité </t>
  </si>
  <si>
    <r>
      <rPr>
        <sz val="10"/>
        <color rgb="FFC00000"/>
        <rFont val="Calibri"/>
        <family val="2"/>
      </rPr>
      <t xml:space="preserve">↓ </t>
    </r>
    <r>
      <rPr>
        <sz val="10"/>
        <color rgb="FFC00000"/>
        <rFont val="Calibri"/>
        <family val="2"/>
        <scheme val="minor"/>
      </rPr>
      <t>case à sélectionner</t>
    </r>
  </si>
  <si>
    <r>
      <rPr>
        <sz val="10"/>
        <color rgb="FFC00000"/>
        <rFont val="Calibri"/>
        <family val="2"/>
      </rPr>
      <t xml:space="preserve">↓ </t>
    </r>
    <r>
      <rPr>
        <sz val="10"/>
        <color rgb="FFC00000"/>
        <rFont val="Calibri"/>
        <family val="2"/>
        <scheme val="minor"/>
      </rPr>
      <t>cases à sélectionner</t>
    </r>
  </si>
  <si>
    <t>Évolution des bilans carbone totaux</t>
  </si>
  <si>
    <t>scenario</t>
  </si>
  <si>
    <t>v_bo_teco</t>
  </si>
  <si>
    <t>v_bibe_teco</t>
  </si>
  <si>
    <t>stockage_carbone</t>
  </si>
  <si>
    <t>Île-de-France</t>
  </si>
  <si>
    <t>2020_2035</t>
  </si>
  <si>
    <t>2035_2050</t>
  </si>
  <si>
    <t>Centre-Val de Loire</t>
  </si>
  <si>
    <t>Bourgogne-Franche-Comté</t>
  </si>
  <si>
    <t>Normandie</t>
  </si>
  <si>
    <t>Hauts-de-France</t>
  </si>
  <si>
    <t>Grand Est</t>
  </si>
  <si>
    <t>Pays de la Loire</t>
  </si>
  <si>
    <t>Bretagne</t>
  </si>
  <si>
    <t>Nouvelle-Aquitaine</t>
  </si>
  <si>
    <t>Occitanie</t>
  </si>
  <si>
    <t>Auvergne-Rhône-Alpes</t>
  </si>
  <si>
    <t>Provence-Alpes-Côte d'Azur</t>
  </si>
  <si>
    <t>Corse</t>
  </si>
  <si>
    <t>essence</t>
  </si>
  <si>
    <t>propriete</t>
  </si>
  <si>
    <t>region</t>
  </si>
  <si>
    <t>Origine des dispos</t>
  </si>
  <si>
    <t>Coupes liées au plan de renouvel. (en %)</t>
  </si>
  <si>
    <t>Coupes sanitaires (en %)</t>
  </si>
  <si>
    <t>Disponibilités techniques 
(en milliers de m3/an, pertes déduites)</t>
  </si>
  <si>
    <t>Principaux résultats régionaux</t>
  </si>
  <si>
    <t>lien_bis</t>
  </si>
  <si>
    <t>part de bois issues des coupes liées au plan de renouvellement (phase de reboisement et phase post-plantation) dans les disponibilités techniques</t>
  </si>
  <si>
    <t>part de produits sanitaires (hors coupes liées au plan de renouvellement) dans les disponibilités techniques</t>
  </si>
  <si>
    <t>flux de disponibilités techniques de bois d'industrie ou d'énergie feuillu en forêt privée, en millions de m3/an exportés de forêt par période de 5 ans et par scénario</t>
  </si>
  <si>
    <t>flux de disponibilités techniques de bois d'industrie ou d'énergie résineux en forêt publique, en millions de m3/an exportés de forêt par période de 5 ans et par scénario</t>
  </si>
  <si>
    <t>flux de disponibilités techniques de bois d'industrie ou d'énergie feuillu en forêt publique, en millions de m3/an exportés de forêt par période de 5 ans et par scénario</t>
  </si>
  <si>
    <t>période (historique ou projetée)</t>
  </si>
  <si>
    <t>code du scénario amont (ou histo_igd = données historiques des IGD)</t>
  </si>
  <si>
    <t>code du scénario aval (ou histo_igd = données historiques des IGD)</t>
  </si>
  <si>
    <t>flux de carbone dans la biomasse vivante (aérienne et souterraine), en millions de tonnes/an de CO2 par période de 5 ans et par scénario (valeur négative = stockage)</t>
  </si>
  <si>
    <t>flux de carbone dans le bois mort en forêt, en millions de tonnes/an de CO2 par période de 5 ans et par scénario (valeur négative = stockage)</t>
  </si>
  <si>
    <t>flux de carbone dans les produits bois, en millions de tonnes/an de CO2 par période de 5 ans et par scénario (valeur négative = stockage)</t>
  </si>
  <si>
    <t>effet substitution par les usages matériaux bois, en millions de tonnes/an de CO2 équivalent par période de 5 ans et par scénario</t>
  </si>
  <si>
    <t>effet substitution par les usages bois énergie, en millions de tonnes/an de CO2 équivalent par période de 5 ans et par scénario</t>
  </si>
  <si>
    <t xml:space="preserve">Onglet "regions" : </t>
  </si>
  <si>
    <t>région administrative</t>
  </si>
  <si>
    <t>code du scénario amont</t>
  </si>
  <si>
    <t>groupe d'essence des arbres (feuillus ou résineux)</t>
  </si>
  <si>
    <t>type de propriété (public ou privé)</t>
  </si>
  <si>
    <t>groupe de périodes projetées (2020-2035 ou 2035-2050)</t>
  </si>
  <si>
    <t>flux de disponibilités techniques de bois d'œuvre potentiel, en m3/an exportés de forêt par période de 15 ans et par scénario</t>
  </si>
  <si>
    <t>flux de disponibilités techniques de bois d'industrie ou d'énergie, en m3/an exportés de forêt par période de 5 ans et par scénario</t>
  </si>
  <si>
    <t>stockage de carbone dans la biomasse vivante (aérienne et souterraine), en tonnes/an de CO2 par période de 15 ans et par scénario (valeur positive = stockage)</t>
  </si>
  <si>
    <t>Projections des disponibilités en bois et des stocks et flux de carbone du secteur forestier français</t>
  </si>
  <si>
    <t xml:space="preserve">www.ign.fr/projections-bois-carbone-foret-francaise-2023-2024 </t>
  </si>
  <si>
    <t>Plus d'infos sur l'étude nationale :</t>
  </si>
  <si>
    <t>Outil d'interrogation des résultats régionaux :</t>
  </si>
  <si>
    <t>cartofob.ign.fr</t>
  </si>
  <si>
    <t>Rappel des scénarios simulés :</t>
  </si>
  <si>
    <t>liste scen stocks</t>
  </si>
  <si>
    <t>liste scen flux</t>
  </si>
  <si>
    <t>liste scen carbone</t>
  </si>
  <si>
    <t>liste scen regions</t>
  </si>
  <si>
    <r>
      <t xml:space="preserve">Onglet "RESULTATS" </t>
    </r>
    <r>
      <rPr>
        <sz val="11"/>
        <color theme="1"/>
        <rFont val="Calibri"/>
        <family val="2"/>
        <scheme val="minor"/>
      </rPr>
      <t>: choix de scénario (et région) selon liste déroulante dans les cases en rouge</t>
    </r>
  </si>
  <si>
    <t>Données brutes utilisées dans l'onglet "RESULTATS" disponibles dans les onglets masqués.</t>
  </si>
  <si>
    <t>Tableur des résultats détaillés de l'étude - Version juin 2024</t>
  </si>
  <si>
    <t>1/ Table des volumes de bois sur pied par type d’essence et propriété, des stocks de carbone, des surfaces par type de propriété, graphique de l’évolution du volume moyen à l’hectare par type de propriété.
2/ Table des disponibilités brutes en bois fort tige et techniques après déduction des pertes, par essence, qualité potentielle et propriété, table de la part des produits sanitaires et des coupes liées au renouvellement dans les disponibilités, table de la mortalité restant en forêt en volume et en carbone, graphique de l’évolution des disponibilités par type d’essence et qualité potentielle.
3/ Table des résultats en équivalent de tonnes de CO2 incluant l’amont (et l’aval dans le cas des scénarios F) du stockage dans la biomasse, dans le bois mort, dans les produits bois (si calculé), et de l’effet substitution énergie et matériaux (si calculés), et graphique de l’évolution du bilan carbone par composante (et éventuellement en différentiel entre 2 scénarios pour le 3bis/).
4/ Table des résultats en disponibilités, flux de bois et stockage de carbone dans la biomasse ventilées à l'échelle des régions administratives, et graphique des disponibilités par usage potentiel et essence selon les régions.</t>
  </si>
  <si>
    <t>recolte_sanit</t>
  </si>
  <si>
    <t>recolte_renouv</t>
  </si>
  <si>
    <t>dispos_bft</t>
  </si>
  <si>
    <t>mort_bft</t>
  </si>
  <si>
    <t>prod_bft</t>
  </si>
  <si>
    <t>disponibilités techniques liées à des produits sanitaires (hors coupes liées au plan de renouvellement), en m3/an exportés de forêt</t>
  </si>
  <si>
    <t>disponibilités techniques issues des coupes liées au plan de renouvellement (phase de reboisement et phase post-plantation), en m3/an exportés de forêt</t>
  </si>
  <si>
    <t>disponibilités en volume bois fort tige, en m3/an par période de 15 ans et par scénario</t>
  </si>
  <si>
    <t>mortalité restant en forêt en volume bois fort tige, en m3/an par période de 15 ans et par scénario</t>
  </si>
  <si>
    <t>production biologique brute en volume bois fort tige, en m3/an par période de 15 ans et par scénario</t>
  </si>
  <si>
    <t>* valeurs issues de volumes en bois fort tige (différent des disponibilités techniques)
** contrairement aux autres tables du fichier, les valeurs positives indiquent un stockage (et non un déstockage)</t>
  </si>
  <si>
    <t>Stockage de carbone dans la biomasse 
(en milliers de tC/an)**</t>
  </si>
  <si>
    <t>Production biologique brute
(en milliers de m3/an, bois fort tige)*</t>
  </si>
  <si>
    <t>Mortalité restant en forêt
(en milliers de m3/an, bois fort tige)*</t>
  </si>
  <si>
    <t>Taux de prélèvement
(en % de l'accroissement net)*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</si>
</sst>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i/>
      <sz val="9"/>
      <color theme="1" tint="0.499984740745262"/>
      <name val="Calibri"/>
      <family val="2"/>
      <scheme val="minor"/>
    </font>
    <font>
      <b/>
      <sz val="9"/>
      <color theme="1"/>
      <name val="Calibri"/>
      <family val="2"/>
      <scheme val="minor"/>
    </font>
    <font>
      <b/>
      <u/>
      <sz val="11"/>
      <color theme="1"/>
      <name val="Calibri"/>
      <family val="2"/>
      <scheme val="minor"/>
    </font>
    <font>
      <b/>
      <sz val="14"/>
      <color theme="0"/>
      <name val="Calibri"/>
      <family val="2"/>
      <scheme val="minor"/>
    </font>
    <font>
      <sz val="10"/>
      <color rgb="FFC00000"/>
      <name val="Calibri"/>
      <family val="2"/>
      <scheme val="minor"/>
    </font>
    <font>
      <sz val="10"/>
      <color rgb="FFC00000"/>
      <name val="Calibri"/>
      <family val="2"/>
    </font>
    <font>
      <b/>
      <sz val="9"/>
      <color rgb="FFC00000"/>
      <name val="Calibri"/>
      <family val="2"/>
      <scheme val="minor"/>
    </font>
    <font>
      <i/>
      <sz val="11"/>
      <color theme="0" tint="-0.14999847407452621"/>
      <name val="Calibri"/>
      <family val="2"/>
      <scheme val="minor"/>
    </font>
    <font>
      <u/>
      <sz val="11"/>
      <color theme="10"/>
      <name val="Calibri"/>
      <family val="2"/>
      <scheme val="minor"/>
    </font>
    <font>
      <u/>
      <sz val="11"/>
      <color theme="0"/>
      <name val="Calibri"/>
      <family val="2"/>
      <scheme val="minor"/>
    </font>
    <font>
      <i/>
      <sz val="11"/>
      <color theme="1" tint="0.499984740745262"/>
      <name val="Calibri"/>
      <family val="2"/>
      <scheme val="minor"/>
    </font>
    <font>
      <i/>
      <sz val="11"/>
      <color theme="0" tint="-0.34998626667073579"/>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medium">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thin">
        <color theme="1" tint="0.499984740745262"/>
      </right>
      <top style="medium">
        <color theme="1" tint="0.499984740745262"/>
      </top>
      <bottom style="thin">
        <color theme="1" tint="0.499984740745262"/>
      </bottom>
      <diagonal/>
    </border>
    <border>
      <left style="thin">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style="medium">
        <color theme="1" tint="0.499984740745262"/>
      </bottom>
      <diagonal/>
    </border>
    <border>
      <left style="thin">
        <color theme="1" tint="0.499984740745262"/>
      </left>
      <right style="medium">
        <color theme="1" tint="0.499984740745262"/>
      </right>
      <top style="thin">
        <color theme="1" tint="0.499984740745262"/>
      </top>
      <bottom style="medium">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style="medium">
        <color theme="1" tint="0.499984740745262"/>
      </left>
      <right style="thin">
        <color theme="1" tint="0.499984740745262"/>
      </right>
      <top style="thin">
        <color theme="1" tint="0.499984740745262"/>
      </top>
      <bottom/>
      <diagonal/>
    </border>
    <border>
      <left style="thin">
        <color theme="1" tint="0.499984740745262"/>
      </left>
      <right style="medium">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style="medium">
        <color theme="1" tint="0.499984740745262"/>
      </left>
      <right style="thin">
        <color theme="1" tint="0.499984740745262"/>
      </right>
      <top/>
      <bottom style="thin">
        <color theme="1" tint="0.499984740745262"/>
      </bottom>
      <diagonal/>
    </border>
    <border>
      <left style="thin">
        <color theme="1" tint="0.499984740745262"/>
      </left>
      <right style="medium">
        <color theme="1" tint="0.499984740745262"/>
      </right>
      <top/>
      <bottom style="thin">
        <color theme="1" tint="0.499984740745262"/>
      </bottom>
      <diagonal/>
    </border>
    <border>
      <left style="thin">
        <color theme="1" tint="0.499984740745262"/>
      </left>
      <right/>
      <top style="medium">
        <color theme="1" tint="0.499984740745262"/>
      </top>
      <bottom style="thin">
        <color theme="1" tint="0.499984740745262"/>
      </bottom>
      <diagonal/>
    </border>
    <border>
      <left style="thin">
        <color theme="1" tint="0.499984740745262"/>
      </left>
      <right/>
      <top style="thin">
        <color theme="1" tint="0.499984740745262"/>
      </top>
      <bottom style="medium">
        <color theme="1" tint="0.499984740745262"/>
      </bottom>
      <diagonal/>
    </border>
    <border>
      <left style="medium">
        <color theme="1" tint="0.499984740745262"/>
      </left>
      <right/>
      <top style="medium">
        <color theme="1" tint="0.499984740745262"/>
      </top>
      <bottom style="thin">
        <color theme="1" tint="0.499984740745262"/>
      </bottom>
      <diagonal/>
    </border>
    <border>
      <left/>
      <right style="medium">
        <color theme="1" tint="0.499984740745262"/>
      </right>
      <top style="medium">
        <color theme="1" tint="0.499984740745262"/>
      </top>
      <bottom style="thin">
        <color theme="1" tint="0.499984740745262"/>
      </bottom>
      <diagonal/>
    </border>
    <border>
      <left style="medium">
        <color theme="1" tint="0.499984740745262"/>
      </left>
      <right/>
      <top style="thin">
        <color theme="1" tint="0.499984740745262"/>
      </top>
      <bottom style="thin">
        <color theme="1" tint="0.499984740745262"/>
      </bottom>
      <diagonal/>
    </border>
    <border>
      <left/>
      <right style="medium">
        <color theme="1" tint="0.499984740745262"/>
      </right>
      <top style="thin">
        <color theme="1" tint="0.499984740745262"/>
      </top>
      <bottom style="thin">
        <color theme="1" tint="0.499984740745262"/>
      </bottom>
      <diagonal/>
    </border>
    <border>
      <left/>
      <right style="thin">
        <color theme="1" tint="0.499984740745262"/>
      </right>
      <top style="medium">
        <color theme="1" tint="0.499984740745262"/>
      </top>
      <bottom style="thin">
        <color theme="1" tint="0.499984740745262"/>
      </bottom>
      <diagonal/>
    </border>
    <border>
      <left/>
      <right style="thin">
        <color theme="1" tint="0.499984740745262"/>
      </right>
      <top style="thin">
        <color theme="1" tint="0.499984740745262"/>
      </top>
      <bottom/>
      <diagonal/>
    </border>
    <border>
      <left/>
      <right style="thin">
        <color theme="1" tint="0.499984740745262"/>
      </right>
      <top style="thin">
        <color theme="1" tint="0.499984740745262"/>
      </top>
      <bottom style="medium">
        <color theme="1" tint="0.499984740745262"/>
      </bottom>
      <diagonal/>
    </border>
    <border>
      <left/>
      <right style="thin">
        <color theme="1" tint="0.499984740745262"/>
      </right>
      <top/>
      <bottom style="thin">
        <color theme="1" tint="0.499984740745262"/>
      </bottom>
      <diagonal/>
    </border>
    <border>
      <left style="medium">
        <color theme="1" tint="0.499984740745262"/>
      </left>
      <right style="medium">
        <color theme="1" tint="0.499984740745262"/>
      </right>
      <top style="medium">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style="thin">
        <color theme="1" tint="0.499984740745262"/>
      </bottom>
      <diagonal/>
    </border>
    <border>
      <left style="medium">
        <color theme="1" tint="0.499984740745262"/>
      </left>
      <right style="medium">
        <color theme="1" tint="0.499984740745262"/>
      </right>
      <top style="thin">
        <color theme="1" tint="0.499984740745262"/>
      </top>
      <bottom/>
      <diagonal/>
    </border>
    <border>
      <left style="medium">
        <color theme="1" tint="0.499984740745262"/>
      </left>
      <right style="medium">
        <color theme="1" tint="0.499984740745262"/>
      </right>
      <top style="thin">
        <color theme="1" tint="0.499984740745262"/>
      </top>
      <bottom style="medium">
        <color theme="1" tint="0.499984740745262"/>
      </bottom>
      <diagonal/>
    </border>
    <border>
      <left style="medium">
        <color theme="1" tint="0.499984740745262"/>
      </left>
      <right style="medium">
        <color theme="1" tint="0.499984740745262"/>
      </right>
      <top/>
      <bottom style="thin">
        <color theme="1" tint="0.499984740745262"/>
      </bottom>
      <diagonal/>
    </border>
    <border>
      <left/>
      <right/>
      <top style="medium">
        <color theme="1" tint="0.499984740745262"/>
      </top>
      <bottom/>
      <diagonal/>
    </border>
    <border>
      <left style="medium">
        <color theme="1" tint="0.499984740745262"/>
      </left>
      <right/>
      <top style="thin">
        <color theme="1" tint="0.499984740745262"/>
      </top>
      <bottom style="medium">
        <color theme="1" tint="0.499984740745262"/>
      </bottom>
      <diagonal/>
    </border>
    <border>
      <left/>
      <right style="medium">
        <color theme="1" tint="0.499984740745262"/>
      </right>
      <top style="thin">
        <color theme="1" tint="0.499984740745262"/>
      </top>
      <bottom style="medium">
        <color theme="1" tint="0.499984740745262"/>
      </bottom>
      <diagonal/>
    </border>
    <border>
      <left/>
      <right/>
      <top style="thin">
        <color theme="1" tint="0.499984740745262"/>
      </top>
      <bottom style="thin">
        <color theme="1" tint="0.499984740745262"/>
      </bottom>
      <diagonal/>
    </border>
    <border>
      <left/>
      <right/>
      <top style="thin">
        <color theme="1" tint="0.499984740745262"/>
      </top>
      <bottom style="medium">
        <color theme="1" tint="0.499984740745262"/>
      </bottom>
      <diagonal/>
    </border>
    <border>
      <left style="thin">
        <color theme="1" tint="0.499984740745262"/>
      </left>
      <right/>
      <top style="medium">
        <color theme="1" tint="0.499984740745262"/>
      </top>
      <bottom/>
      <diagonal/>
    </border>
    <border>
      <left/>
      <right style="thin">
        <color theme="1" tint="0.499984740745262"/>
      </right>
      <top style="medium">
        <color theme="1" tint="0.499984740745262"/>
      </top>
      <bottom/>
      <diagonal/>
    </border>
    <border>
      <left style="thin">
        <color theme="1" tint="0.499984740745262"/>
      </left>
      <right/>
      <top/>
      <bottom style="medium">
        <color theme="1" tint="0.499984740745262"/>
      </bottom>
      <diagonal/>
    </border>
    <border>
      <left/>
      <right/>
      <top/>
      <bottom style="medium">
        <color theme="1" tint="0.499984740745262"/>
      </bottom>
      <diagonal/>
    </border>
    <border>
      <left/>
      <right style="thin">
        <color theme="1" tint="0.499984740745262"/>
      </right>
      <top/>
      <bottom style="medium">
        <color theme="1" tint="0.499984740745262"/>
      </bottom>
      <diagonal/>
    </border>
    <border>
      <left/>
      <right/>
      <top style="medium">
        <color theme="1" tint="0.499984740745262"/>
      </top>
      <bottom style="thin">
        <color theme="1" tint="0.499984740745262"/>
      </bottom>
      <diagonal/>
    </border>
    <border>
      <left style="medium">
        <color theme="1" tint="0.499984740745262"/>
      </left>
      <right style="thin">
        <color theme="1" tint="0.499984740745262"/>
      </right>
      <top/>
      <bottom style="medium">
        <color theme="1" tint="0.499984740745262"/>
      </bottom>
      <diagonal/>
    </border>
    <border>
      <left style="thin">
        <color theme="1" tint="0.499984740745262"/>
      </left>
      <right style="medium">
        <color theme="1" tint="0.499984740745262"/>
      </right>
      <top/>
      <bottom style="medium">
        <color theme="1" tint="0.499984740745262"/>
      </bottom>
      <diagonal/>
    </border>
    <border>
      <left style="medium">
        <color theme="1" tint="0.499984740745262"/>
      </left>
      <right style="thin">
        <color theme="1" tint="0.499984740745262"/>
      </right>
      <top style="medium">
        <color theme="1" tint="0.499984740745262"/>
      </top>
      <bottom/>
      <diagonal/>
    </border>
    <border>
      <left style="thin">
        <color theme="1" tint="0.499984740745262"/>
      </left>
      <right style="medium">
        <color theme="1" tint="0.499984740745262"/>
      </right>
      <top style="medium">
        <color theme="1" tint="0.499984740745262"/>
      </top>
      <bottom/>
      <diagonal/>
    </border>
    <border>
      <left style="medium">
        <color theme="1" tint="0.499984740745262"/>
      </left>
      <right style="thin">
        <color theme="1" tint="0.499984740745262"/>
      </right>
      <top/>
      <bottom/>
      <diagonal/>
    </border>
    <border>
      <left style="thin">
        <color theme="1" tint="0.499984740745262"/>
      </left>
      <right style="medium">
        <color theme="1" tint="0.499984740745262"/>
      </right>
      <top/>
      <bottom/>
      <diagonal/>
    </border>
  </borders>
  <cellStyleXfs count="4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7" fillId="0" borderId="0" applyNumberFormat="0" applyFill="0" applyBorder="0" applyAlignment="0" applyProtection="0"/>
  </cellStyleXfs>
  <cellXfs count="355">
    <xf numFmtId="0" fontId="0" fillId="0" borderId="0" xfId="0"/>
    <xf numFmtId="0" fontId="21" fillId="0" borderId="0" xfId="0" applyFont="1" applyAlignment="1">
      <alignment vertical="top"/>
    </xf>
    <xf numFmtId="0" fontId="0" fillId="0" borderId="0" xfId="0" applyAlignment="1">
      <alignment vertical="top"/>
    </xf>
    <xf numFmtId="0" fontId="0" fillId="35" borderId="0" xfId="0" applyFill="1"/>
    <xf numFmtId="0" fontId="22" fillId="35" borderId="0" xfId="0" applyFont="1" applyFill="1"/>
    <xf numFmtId="0" fontId="0" fillId="0" borderId="0" xfId="0" applyFill="1"/>
    <xf numFmtId="0" fontId="26" fillId="0" borderId="0" xfId="0" applyFont="1" applyFill="1"/>
    <xf numFmtId="0" fontId="17" fillId="35" borderId="0" xfId="0" applyFont="1" applyFill="1"/>
    <xf numFmtId="0" fontId="17" fillId="35" borderId="0" xfId="0" applyFont="1" applyFill="1" applyAlignment="1">
      <alignment horizontal="left"/>
    </xf>
    <xf numFmtId="0" fontId="28" fillId="35" borderId="0" xfId="43" applyFont="1" applyFill="1" applyAlignment="1">
      <alignment horizontal="left"/>
    </xf>
    <xf numFmtId="0" fontId="21" fillId="0" borderId="0" xfId="0" applyFont="1"/>
    <xf numFmtId="0" fontId="21" fillId="35" borderId="0" xfId="0" applyFont="1" applyFill="1"/>
    <xf numFmtId="0" fontId="29" fillId="0" borderId="0" xfId="0" applyFont="1" applyAlignment="1">
      <alignment vertical="top"/>
    </xf>
    <xf numFmtId="0" fontId="29" fillId="0" borderId="0" xfId="0" applyFont="1"/>
    <xf numFmtId="0" fontId="0" fillId="0" borderId="0" xfId="0" applyAlignment="1">
      <alignment vertical="top" wrapText="1"/>
    </xf>
    <xf numFmtId="0" fontId="21" fillId="0" borderId="0" xfId="0" applyFont="1" applyFill="1"/>
    <xf numFmtId="0" fontId="0" fillId="0" borderId="0" xfId="0" applyFont="1"/>
    <xf numFmtId="0" fontId="0" fillId="35" borderId="0" xfId="0" applyFill="1" applyAlignment="1">
      <alignment vertical="top"/>
    </xf>
    <xf numFmtId="0" fontId="0" fillId="35" borderId="0" xfId="0" applyFill="1" applyProtection="1"/>
    <xf numFmtId="0" fontId="22" fillId="35" borderId="0" xfId="0" applyFont="1" applyFill="1" applyProtection="1"/>
    <xf numFmtId="0" fontId="0" fillId="0" borderId="0" xfId="0" applyProtection="1"/>
    <xf numFmtId="0" fontId="0" fillId="0" borderId="0" xfId="0" applyBorder="1" applyProtection="1"/>
    <xf numFmtId="0" fontId="23" fillId="0" borderId="0" xfId="0" applyFont="1" applyBorder="1" applyProtection="1"/>
    <xf numFmtId="0" fontId="20" fillId="33" borderId="39" xfId="0" applyFont="1" applyFill="1" applyBorder="1" applyAlignment="1" applyProtection="1">
      <alignment horizontal="center" vertical="center" wrapText="1"/>
    </xf>
    <xf numFmtId="0" fontId="18" fillId="34" borderId="24" xfId="0" applyFont="1" applyFill="1" applyBorder="1" applyAlignment="1" applyProtection="1">
      <alignment horizontal="center" vertical="center"/>
    </xf>
    <xf numFmtId="0" fontId="18" fillId="34" borderId="23" xfId="0" applyFont="1" applyFill="1" applyBorder="1" applyAlignment="1" applyProtection="1">
      <alignment horizontal="center" vertical="center"/>
    </xf>
    <xf numFmtId="0" fontId="18" fillId="33" borderId="21" xfId="0" applyFont="1" applyFill="1" applyBorder="1" applyAlignment="1" applyProtection="1">
      <alignment horizontal="center" vertical="center"/>
    </xf>
    <xf numFmtId="0" fontId="18" fillId="34" borderId="21" xfId="0" applyFont="1" applyFill="1" applyBorder="1" applyAlignment="1" applyProtection="1">
      <alignment horizontal="center" vertical="center"/>
    </xf>
    <xf numFmtId="0" fontId="0" fillId="35" borderId="0" xfId="0" applyFill="1" applyAlignment="1" applyProtection="1">
      <alignment wrapText="1"/>
    </xf>
    <xf numFmtId="0" fontId="0" fillId="0" borderId="0" xfId="0" applyAlignment="1" applyProtection="1">
      <alignment vertical="center" wrapText="1"/>
    </xf>
    <xf numFmtId="0" fontId="19" fillId="0" borderId="15" xfId="0" applyFont="1" applyFill="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34" borderId="14" xfId="0" applyFont="1" applyFill="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34" borderId="39" xfId="0" applyFont="1" applyFill="1" applyBorder="1" applyAlignment="1" applyProtection="1">
      <alignment horizontal="center" vertical="center" wrapText="1"/>
    </xf>
    <xf numFmtId="0" fontId="19" fillId="0" borderId="35" xfId="0" applyFont="1" applyBorder="1" applyAlignment="1" applyProtection="1">
      <alignment horizontal="center" vertical="center" wrapText="1"/>
    </xf>
    <xf numFmtId="0" fontId="19" fillId="34" borderId="15" xfId="0" applyFont="1" applyFill="1" applyBorder="1" applyAlignment="1" applyProtection="1">
      <alignment horizontal="center" vertical="center" wrapText="1"/>
    </xf>
    <xf numFmtId="0" fontId="0" fillId="0" borderId="0" xfId="0" applyAlignment="1" applyProtection="1">
      <alignment wrapText="1"/>
    </xf>
    <xf numFmtId="0" fontId="18" fillId="34" borderId="18" xfId="0" applyFont="1" applyFill="1" applyBorder="1" applyAlignment="1" applyProtection="1">
      <alignment horizontal="center" vertical="center" wrapText="1"/>
    </xf>
    <xf numFmtId="0" fontId="18" fillId="34" borderId="19" xfId="0" applyFont="1" applyFill="1" applyBorder="1" applyAlignment="1" applyProtection="1">
      <alignment horizontal="center" vertical="center" wrapText="1"/>
    </xf>
    <xf numFmtId="0" fontId="18" fillId="33" borderId="19" xfId="0" applyFont="1" applyFill="1" applyBorder="1" applyAlignment="1" applyProtection="1">
      <alignment horizontal="center" vertical="center" wrapText="1"/>
    </xf>
    <xf numFmtId="0" fontId="19" fillId="0" borderId="17" xfId="0" applyFont="1" applyFill="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34" borderId="10" xfId="0" applyFont="1" applyFill="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19" fillId="34" borderId="40" xfId="0" applyFont="1" applyFill="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34" borderId="17"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34" borderId="19" xfId="0" applyFont="1" applyFill="1" applyBorder="1" applyAlignment="1" applyProtection="1">
      <alignment horizontal="center" vertical="center" wrapText="1"/>
    </xf>
    <xf numFmtId="0" fontId="19" fillId="0" borderId="19"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34" borderId="42" xfId="0" applyFont="1" applyFill="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19" fillId="34" borderId="20" xfId="0" applyFont="1" applyFill="1" applyBorder="1" applyAlignment="1" applyProtection="1">
      <alignment horizontal="center" vertical="center" wrapText="1"/>
    </xf>
    <xf numFmtId="0" fontId="0" fillId="0" borderId="0" xfId="0" applyAlignment="1" applyProtection="1">
      <alignment vertical="center"/>
    </xf>
    <xf numFmtId="0" fontId="18" fillId="34" borderId="28" xfId="0" applyFont="1" applyFill="1" applyBorder="1" applyAlignment="1" applyProtection="1">
      <alignment horizontal="center" vertical="center"/>
    </xf>
    <xf numFmtId="0" fontId="18" fillId="0" borderId="27" xfId="0" applyFont="1" applyBorder="1" applyAlignment="1" applyProtection="1">
      <alignment horizontal="center" vertical="center"/>
    </xf>
    <xf numFmtId="0" fontId="18" fillId="34" borderId="25" xfId="0" applyFont="1" applyFill="1" applyBorder="1" applyAlignment="1" applyProtection="1">
      <alignment horizontal="center" vertical="center"/>
    </xf>
    <xf numFmtId="0" fontId="18" fillId="0" borderId="25" xfId="0" applyFont="1" applyBorder="1" applyAlignment="1" applyProtection="1">
      <alignment horizontal="center" vertical="center"/>
    </xf>
    <xf numFmtId="0" fontId="18" fillId="0" borderId="28" xfId="0" applyFont="1" applyBorder="1" applyAlignment="1" applyProtection="1">
      <alignment horizontal="center" vertical="center"/>
    </xf>
    <xf numFmtId="0" fontId="18" fillId="34" borderId="43" xfId="0" applyFont="1" applyFill="1" applyBorder="1" applyAlignment="1" applyProtection="1">
      <alignment horizontal="center" vertical="center"/>
    </xf>
    <xf numFmtId="0" fontId="18" fillId="0" borderId="38" xfId="0" applyFont="1" applyBorder="1" applyAlignment="1" applyProtection="1">
      <alignment horizontal="center" vertical="center"/>
    </xf>
    <xf numFmtId="0" fontId="18" fillId="34" borderId="29" xfId="0" applyFont="1" applyFill="1" applyBorder="1" applyAlignment="1" applyProtection="1">
      <alignment horizontal="center" vertical="center"/>
    </xf>
    <xf numFmtId="164" fontId="18" fillId="0" borderId="13" xfId="0" applyNumberFormat="1" applyFont="1" applyBorder="1" applyAlignment="1" applyProtection="1">
      <alignment horizontal="center" vertical="center"/>
    </xf>
    <xf numFmtId="164" fontId="18" fillId="34" borderId="15" xfId="0" applyNumberFormat="1" applyFont="1" applyFill="1" applyBorder="1" applyAlignment="1" applyProtection="1">
      <alignment horizontal="center" vertical="center"/>
    </xf>
    <xf numFmtId="164" fontId="18" fillId="0" borderId="14" xfId="0" applyNumberFormat="1" applyFont="1" applyBorder="1" applyAlignment="1" applyProtection="1">
      <alignment horizontal="center" vertical="center"/>
    </xf>
    <xf numFmtId="164" fontId="18" fillId="34" borderId="14" xfId="0" applyNumberFormat="1" applyFont="1" applyFill="1" applyBorder="1" applyAlignment="1" applyProtection="1">
      <alignment horizontal="center" vertical="center"/>
    </xf>
    <xf numFmtId="164" fontId="18" fillId="0" borderId="15" xfId="0" applyNumberFormat="1" applyFont="1" applyFill="1" applyBorder="1" applyAlignment="1" applyProtection="1">
      <alignment horizontal="center" vertical="center"/>
    </xf>
    <xf numFmtId="9" fontId="18" fillId="34" borderId="35" xfId="1" applyFont="1" applyFill="1" applyBorder="1" applyAlignment="1" applyProtection="1">
      <alignment horizontal="center" vertical="center"/>
    </xf>
    <xf numFmtId="9" fontId="18" fillId="0" borderId="15" xfId="1" applyFont="1" applyFill="1" applyBorder="1" applyAlignment="1" applyProtection="1">
      <alignment horizontal="center" vertical="center"/>
    </xf>
    <xf numFmtId="0" fontId="18" fillId="34" borderId="17" xfId="0" applyFont="1" applyFill="1" applyBorder="1" applyAlignment="1" applyProtection="1">
      <alignment horizontal="center" vertical="center"/>
    </xf>
    <xf numFmtId="0" fontId="18" fillId="0" borderId="16" xfId="0" applyFont="1" applyBorder="1" applyAlignment="1" applyProtection="1">
      <alignment horizontal="center" vertical="center"/>
    </xf>
    <xf numFmtId="0" fontId="18" fillId="34" borderId="10" xfId="0" applyFont="1" applyFill="1" applyBorder="1" applyAlignment="1" applyProtection="1">
      <alignment horizontal="center" vertical="center"/>
    </xf>
    <xf numFmtId="0" fontId="18" fillId="0" borderId="10" xfId="0" applyFont="1" applyBorder="1" applyAlignment="1" applyProtection="1">
      <alignment horizontal="center" vertical="center"/>
    </xf>
    <xf numFmtId="0" fontId="18" fillId="0" borderId="17" xfId="0" applyFont="1" applyBorder="1" applyAlignment="1" applyProtection="1">
      <alignment horizontal="center" vertical="center"/>
    </xf>
    <xf numFmtId="0" fontId="18" fillId="34" borderId="40" xfId="0" applyFont="1" applyFill="1" applyBorder="1" applyAlignment="1" applyProtection="1">
      <alignment horizontal="center" vertical="center"/>
    </xf>
    <xf numFmtId="0" fontId="18" fillId="0" borderId="11" xfId="0" applyFont="1" applyBorder="1" applyAlignment="1" applyProtection="1">
      <alignment horizontal="center" vertical="center"/>
    </xf>
    <xf numFmtId="0" fontId="18" fillId="34" borderId="12" xfId="0" applyFont="1" applyFill="1" applyBorder="1" applyAlignment="1" applyProtection="1">
      <alignment horizontal="center" vertical="center"/>
    </xf>
    <xf numFmtId="164" fontId="18" fillId="0" borderId="16" xfId="0" applyNumberFormat="1" applyFont="1" applyBorder="1" applyAlignment="1" applyProtection="1">
      <alignment horizontal="center" vertical="center"/>
    </xf>
    <xf numFmtId="164" fontId="18" fillId="34" borderId="17" xfId="0" applyNumberFormat="1" applyFont="1" applyFill="1" applyBorder="1" applyAlignment="1" applyProtection="1">
      <alignment horizontal="center" vertical="center"/>
    </xf>
    <xf numFmtId="164" fontId="18" fillId="0" borderId="10" xfId="0" applyNumberFormat="1" applyFont="1" applyBorder="1" applyAlignment="1" applyProtection="1">
      <alignment horizontal="center" vertical="center"/>
    </xf>
    <xf numFmtId="164" fontId="18" fillId="34" borderId="10" xfId="0" applyNumberFormat="1" applyFont="1" applyFill="1" applyBorder="1" applyAlignment="1" applyProtection="1">
      <alignment horizontal="center" vertical="center"/>
    </xf>
    <xf numFmtId="164" fontId="18" fillId="0" borderId="17" xfId="0" applyNumberFormat="1" applyFont="1" applyFill="1" applyBorder="1" applyAlignment="1" applyProtection="1">
      <alignment horizontal="center" vertical="center"/>
    </xf>
    <xf numFmtId="9" fontId="18" fillId="34" borderId="11" xfId="1" applyFont="1" applyFill="1" applyBorder="1" applyAlignment="1" applyProtection="1">
      <alignment horizontal="center" vertical="center"/>
    </xf>
    <xf numFmtId="9" fontId="18" fillId="0" borderId="17" xfId="1" applyFont="1" applyFill="1" applyBorder="1" applyAlignment="1" applyProtection="1">
      <alignment horizontal="center" vertical="center"/>
    </xf>
    <xf numFmtId="0" fontId="18" fillId="34" borderId="20" xfId="0" applyFont="1" applyFill="1" applyBorder="1" applyAlignment="1" applyProtection="1">
      <alignment horizontal="center" vertical="center"/>
    </xf>
    <xf numFmtId="0" fontId="18" fillId="0" borderId="18" xfId="0" applyFont="1" applyBorder="1" applyAlignment="1" applyProtection="1">
      <alignment horizontal="center" vertical="center"/>
    </xf>
    <xf numFmtId="0" fontId="18" fillId="34" borderId="19" xfId="0" applyFont="1" applyFill="1" applyBorder="1" applyAlignment="1" applyProtection="1">
      <alignment horizontal="center" vertical="center"/>
    </xf>
    <xf numFmtId="0" fontId="18" fillId="0" borderId="19" xfId="0" applyFont="1" applyBorder="1" applyAlignment="1" applyProtection="1">
      <alignment horizontal="center" vertical="center"/>
    </xf>
    <xf numFmtId="0" fontId="18" fillId="0" borderId="20" xfId="0" applyFont="1" applyBorder="1" applyAlignment="1" applyProtection="1">
      <alignment horizontal="center" vertical="center"/>
    </xf>
    <xf numFmtId="0" fontId="18" fillId="34" borderId="42" xfId="0" applyFont="1" applyFill="1" applyBorder="1" applyAlignment="1" applyProtection="1">
      <alignment horizontal="center" vertical="center"/>
    </xf>
    <xf numFmtId="0" fontId="18" fillId="0" borderId="37" xfId="0" applyFont="1" applyBorder="1" applyAlignment="1" applyProtection="1">
      <alignment horizontal="center" vertical="center"/>
    </xf>
    <xf numFmtId="0" fontId="18" fillId="34" borderId="30" xfId="0" applyFont="1" applyFill="1" applyBorder="1" applyAlignment="1" applyProtection="1">
      <alignment horizontal="center" vertical="center"/>
    </xf>
    <xf numFmtId="164" fontId="18" fillId="0" borderId="18" xfId="0" applyNumberFormat="1" applyFont="1" applyBorder="1" applyAlignment="1" applyProtection="1">
      <alignment horizontal="center" vertical="center"/>
    </xf>
    <xf numFmtId="164" fontId="18" fillId="34" borderId="20" xfId="0" applyNumberFormat="1" applyFont="1" applyFill="1" applyBorder="1" applyAlignment="1" applyProtection="1">
      <alignment horizontal="center" vertical="center"/>
    </xf>
    <xf numFmtId="164" fontId="18" fillId="0" borderId="19" xfId="0" applyNumberFormat="1" applyFont="1" applyBorder="1" applyAlignment="1" applyProtection="1">
      <alignment horizontal="center" vertical="center"/>
    </xf>
    <xf numFmtId="164" fontId="18" fillId="34" borderId="19" xfId="0" applyNumberFormat="1" applyFont="1" applyFill="1" applyBorder="1" applyAlignment="1" applyProtection="1">
      <alignment horizontal="center" vertical="center"/>
    </xf>
    <xf numFmtId="164" fontId="18" fillId="0" borderId="20" xfId="0" applyNumberFormat="1" applyFont="1" applyFill="1" applyBorder="1" applyAlignment="1" applyProtection="1">
      <alignment horizontal="center" vertical="center"/>
    </xf>
    <xf numFmtId="9" fontId="18" fillId="34" borderId="37" xfId="1" applyFont="1" applyFill="1" applyBorder="1" applyAlignment="1" applyProtection="1">
      <alignment horizontal="center" vertical="center"/>
    </xf>
    <xf numFmtId="9" fontId="18" fillId="0" borderId="20" xfId="1" applyFont="1" applyFill="1" applyBorder="1" applyAlignment="1" applyProtection="1">
      <alignment horizontal="center" vertical="center"/>
    </xf>
    <xf numFmtId="0" fontId="30" fillId="35" borderId="0" xfId="0" applyFont="1" applyFill="1" applyProtection="1"/>
    <xf numFmtId="0" fontId="30" fillId="0" borderId="0" xfId="0" applyFont="1" applyProtection="1"/>
    <xf numFmtId="0" fontId="30" fillId="0" borderId="0" xfId="0" applyFont="1" applyAlignment="1" applyProtection="1">
      <alignment wrapText="1"/>
    </xf>
    <xf numFmtId="164" fontId="30" fillId="0" borderId="0" xfId="0" applyNumberFormat="1" applyFont="1" applyProtection="1"/>
    <xf numFmtId="0" fontId="0" fillId="0" borderId="0" xfId="0" applyFill="1" applyProtection="1"/>
    <xf numFmtId="0" fontId="20" fillId="0" borderId="0" xfId="0" applyFont="1" applyFill="1" applyBorder="1" applyAlignment="1" applyProtection="1">
      <alignment horizontal="center" vertical="center" wrapText="1"/>
    </xf>
    <xf numFmtId="0" fontId="20" fillId="35" borderId="0" xfId="0" applyFont="1" applyFill="1" applyBorder="1" applyAlignment="1" applyProtection="1">
      <alignment horizontal="center" vertical="center" wrapText="1"/>
    </xf>
    <xf numFmtId="0" fontId="18" fillId="0" borderId="0" xfId="0" applyFont="1" applyProtection="1"/>
    <xf numFmtId="0" fontId="20" fillId="34" borderId="37" xfId="0" applyFont="1" applyFill="1" applyBorder="1" applyAlignment="1" applyProtection="1">
      <alignment horizontal="center" vertical="center" wrapText="1"/>
    </xf>
    <xf numFmtId="0" fontId="20" fillId="34" borderId="19" xfId="0" applyFont="1" applyFill="1" applyBorder="1" applyAlignment="1" applyProtection="1">
      <alignment horizontal="center" vertical="center" wrapText="1"/>
    </xf>
    <xf numFmtId="0" fontId="20" fillId="33" borderId="12" xfId="0" applyFont="1" applyFill="1" applyBorder="1" applyAlignment="1" applyProtection="1">
      <alignment horizontal="center" vertical="center" wrapText="1"/>
    </xf>
    <xf numFmtId="0" fontId="20" fillId="33" borderId="18" xfId="0" applyFont="1" applyFill="1" applyBorder="1" applyAlignment="1" applyProtection="1">
      <alignment horizontal="center" vertical="center" wrapText="1"/>
    </xf>
    <xf numFmtId="0" fontId="20" fillId="33" borderId="20" xfId="0" applyFont="1" applyFill="1" applyBorder="1" applyAlignment="1" applyProtection="1">
      <alignment horizontal="center" vertical="center" wrapText="1"/>
    </xf>
    <xf numFmtId="0" fontId="20" fillId="33" borderId="30"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9" fillId="0" borderId="38" xfId="0" applyFont="1" applyBorder="1" applyAlignment="1" applyProtection="1">
      <alignment horizontal="center" vertical="center" wrapText="1"/>
    </xf>
    <xf numFmtId="0" fontId="19" fillId="0" borderId="25" xfId="0" applyFont="1" applyFill="1" applyBorder="1" applyAlignment="1" applyProtection="1">
      <alignment horizontal="center" vertical="center" wrapText="1"/>
    </xf>
    <xf numFmtId="0" fontId="19" fillId="34" borderId="26" xfId="0" applyFont="1" applyFill="1" applyBorder="1" applyAlignment="1" applyProtection="1">
      <alignment horizontal="center" vertical="center" wrapText="1"/>
    </xf>
    <xf numFmtId="0" fontId="19" fillId="34" borderId="27" xfId="0" applyFont="1" applyFill="1" applyBorder="1" applyAlignment="1" applyProtection="1">
      <alignment horizontal="center" vertical="center" wrapText="1"/>
    </xf>
    <xf numFmtId="0" fontId="19" fillId="34" borderId="28"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35" borderId="0" xfId="0" applyFont="1" applyFill="1" applyBorder="1" applyAlignment="1" applyProtection="1">
      <alignment horizontal="center" vertical="center" wrapText="1"/>
    </xf>
    <xf numFmtId="0" fontId="18" fillId="33" borderId="29" xfId="0" applyFont="1" applyFill="1" applyBorder="1" applyProtection="1"/>
    <xf numFmtId="1" fontId="18" fillId="34" borderId="13" xfId="0" applyNumberFormat="1" applyFont="1" applyFill="1" applyBorder="1" applyAlignment="1" applyProtection="1">
      <alignment horizontal="center" vertical="center"/>
    </xf>
    <xf numFmtId="1" fontId="18" fillId="34" borderId="15" xfId="0" applyNumberFormat="1" applyFont="1" applyFill="1" applyBorder="1" applyAlignment="1" applyProtection="1">
      <alignment horizontal="center" vertical="center"/>
    </xf>
    <xf numFmtId="0" fontId="19" fillId="0" borderId="36" xfId="0" applyFont="1" applyBorder="1" applyAlignment="1" applyProtection="1">
      <alignment horizontal="center" vertical="center" wrapText="1"/>
    </xf>
    <xf numFmtId="0" fontId="19" fillId="0" borderId="21" xfId="0" applyFont="1" applyFill="1" applyBorder="1" applyAlignment="1" applyProtection="1">
      <alignment horizontal="center" vertical="center" wrapText="1"/>
    </xf>
    <xf numFmtId="0" fontId="19" fillId="34" borderId="22" xfId="0" applyFont="1" applyFill="1" applyBorder="1" applyAlignment="1" applyProtection="1">
      <alignment horizontal="center" vertical="center" wrapText="1"/>
    </xf>
    <xf numFmtId="0" fontId="19" fillId="34" borderId="23" xfId="0" applyFont="1" applyFill="1" applyBorder="1" applyAlignment="1" applyProtection="1">
      <alignment horizontal="center" vertical="center" wrapText="1"/>
    </xf>
    <xf numFmtId="0" fontId="19" fillId="34" borderId="24" xfId="0" applyFont="1" applyFill="1" applyBorder="1" applyAlignment="1" applyProtection="1">
      <alignment horizontal="center" vertical="center" wrapText="1"/>
    </xf>
    <xf numFmtId="0" fontId="18" fillId="33" borderId="12" xfId="0" applyFont="1" applyFill="1" applyBorder="1" applyProtection="1"/>
    <xf numFmtId="1" fontId="18" fillId="34" borderId="16" xfId="0" applyNumberFormat="1" applyFont="1" applyFill="1" applyBorder="1" applyAlignment="1" applyProtection="1">
      <alignment horizontal="center" vertical="center"/>
    </xf>
    <xf numFmtId="1" fontId="18" fillId="34" borderId="17" xfId="0" applyNumberFormat="1" applyFont="1" applyFill="1" applyBorder="1" applyAlignment="1" applyProtection="1">
      <alignment horizontal="center" vertical="center"/>
    </xf>
    <xf numFmtId="0" fontId="18" fillId="0" borderId="35" xfId="0" applyFont="1" applyBorder="1" applyAlignment="1" applyProtection="1">
      <alignment horizontal="center" vertical="center"/>
    </xf>
    <xf numFmtId="0" fontId="18" fillId="0" borderId="14" xfId="0" applyFont="1" applyFill="1" applyBorder="1" applyAlignment="1" applyProtection="1">
      <alignment horizontal="center" vertical="center"/>
    </xf>
    <xf numFmtId="0" fontId="18" fillId="34" borderId="13" xfId="0" applyFont="1" applyFill="1" applyBorder="1" applyAlignment="1" applyProtection="1">
      <alignment horizontal="center" vertical="center"/>
    </xf>
    <xf numFmtId="0" fontId="18" fillId="34" borderId="15"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8" fillId="35" borderId="0" xfId="0" applyFont="1" applyFill="1" applyBorder="1" applyAlignment="1" applyProtection="1">
      <alignment horizontal="center" vertical="center"/>
    </xf>
    <xf numFmtId="0" fontId="18" fillId="34" borderId="12" xfId="0" applyFont="1" applyFill="1" applyBorder="1" applyProtection="1"/>
    <xf numFmtId="1" fontId="18" fillId="0" borderId="16" xfId="0" applyNumberFormat="1" applyFont="1" applyFill="1" applyBorder="1" applyAlignment="1" applyProtection="1">
      <alignment horizontal="center" vertical="center"/>
    </xf>
    <xf numFmtId="1" fontId="18" fillId="0" borderId="17" xfId="0" applyNumberFormat="1" applyFont="1" applyFill="1" applyBorder="1" applyAlignment="1" applyProtection="1">
      <alignment horizontal="center" vertical="center"/>
    </xf>
    <xf numFmtId="0" fontId="18" fillId="0" borderId="10" xfId="0" applyFont="1" applyFill="1" applyBorder="1" applyAlignment="1" applyProtection="1">
      <alignment horizontal="center" vertical="center"/>
    </xf>
    <xf numFmtId="0" fontId="18" fillId="34" borderId="16" xfId="0" applyFont="1" applyFill="1" applyBorder="1" applyAlignment="1" applyProtection="1">
      <alignment horizontal="center" vertical="center"/>
    </xf>
    <xf numFmtId="0" fontId="18" fillId="0" borderId="19" xfId="0" applyFont="1" applyFill="1" applyBorder="1" applyAlignment="1" applyProtection="1">
      <alignment horizontal="center" vertical="center"/>
    </xf>
    <xf numFmtId="0" fontId="18" fillId="34" borderId="18" xfId="0" applyFont="1" applyFill="1" applyBorder="1" applyAlignment="1" applyProtection="1">
      <alignment horizontal="center" vertical="center"/>
    </xf>
    <xf numFmtId="0" fontId="19" fillId="0" borderId="14" xfId="0" applyFont="1" applyFill="1" applyBorder="1" applyAlignment="1" applyProtection="1">
      <alignment horizontal="center" vertical="center" wrapText="1"/>
    </xf>
    <xf numFmtId="0" fontId="19" fillId="34" borderId="29" xfId="0" applyFont="1" applyFill="1" applyBorder="1" applyAlignment="1" applyProtection="1">
      <alignment horizontal="center" vertical="center" wrapText="1"/>
    </xf>
    <xf numFmtId="0" fontId="19" fillId="34" borderId="13" xfId="0" applyFont="1" applyFill="1" applyBorder="1" applyAlignment="1" applyProtection="1">
      <alignment horizontal="center" vertical="center" wrapText="1"/>
    </xf>
    <xf numFmtId="1" fontId="18" fillId="34" borderId="18" xfId="0" applyNumberFormat="1" applyFont="1" applyFill="1" applyBorder="1" applyAlignment="1" applyProtection="1">
      <alignment horizontal="center" vertical="center"/>
    </xf>
    <xf numFmtId="1" fontId="18" fillId="34" borderId="20" xfId="0" applyNumberFormat="1" applyFont="1" applyFill="1" applyBorder="1" applyAlignment="1" applyProtection="1">
      <alignment horizontal="center" vertical="center"/>
    </xf>
    <xf numFmtId="0" fontId="19" fillId="0" borderId="10" xfId="0" applyFont="1" applyFill="1" applyBorder="1" applyAlignment="1" applyProtection="1">
      <alignment horizontal="center" vertical="center" wrapText="1"/>
    </xf>
    <xf numFmtId="0" fontId="19" fillId="34" borderId="12" xfId="0" applyFont="1" applyFill="1" applyBorder="1" applyAlignment="1" applyProtection="1">
      <alignment horizontal="center" vertical="center" wrapText="1"/>
    </xf>
    <xf numFmtId="0" fontId="19" fillId="34" borderId="16" xfId="0" applyFont="1" applyFill="1" applyBorder="1" applyAlignment="1" applyProtection="1">
      <alignment horizontal="center" vertical="center" wrapText="1"/>
    </xf>
    <xf numFmtId="9" fontId="18" fillId="0" borderId="18" xfId="1" applyFont="1" applyFill="1" applyBorder="1" applyAlignment="1" applyProtection="1">
      <alignment horizontal="center" vertical="center"/>
    </xf>
    <xf numFmtId="0" fontId="19" fillId="0" borderId="19" xfId="0" applyFont="1" applyFill="1" applyBorder="1" applyAlignment="1" applyProtection="1">
      <alignment horizontal="center" vertical="center" wrapText="1"/>
    </xf>
    <xf numFmtId="0" fontId="19" fillId="34" borderId="30" xfId="0" applyFont="1" applyFill="1" applyBorder="1" applyAlignment="1" applyProtection="1">
      <alignment horizontal="center" vertical="center" wrapText="1"/>
    </xf>
    <xf numFmtId="0" fontId="19" fillId="34" borderId="18" xfId="0" applyFont="1" applyFill="1" applyBorder="1" applyAlignment="1" applyProtection="1">
      <alignment horizontal="center" vertical="center" wrapText="1"/>
    </xf>
    <xf numFmtId="0" fontId="30" fillId="0" borderId="0" xfId="0" applyFont="1" applyFill="1" applyProtection="1"/>
    <xf numFmtId="0" fontId="30" fillId="0" borderId="0" xfId="0" applyFont="1" applyAlignment="1" applyProtection="1">
      <alignment horizontal="right"/>
    </xf>
    <xf numFmtId="1" fontId="18" fillId="0" borderId="16" xfId="1" applyNumberFormat="1" applyFont="1" applyFill="1" applyBorder="1" applyAlignment="1" applyProtection="1">
      <alignment horizontal="center" vertical="center"/>
    </xf>
    <xf numFmtId="1" fontId="18" fillId="0" borderId="17" xfId="1" applyNumberFormat="1" applyFont="1" applyFill="1" applyBorder="1" applyAlignment="1" applyProtection="1">
      <alignment horizontal="center" vertical="center"/>
    </xf>
    <xf numFmtId="0" fontId="22" fillId="35" borderId="0" xfId="0" applyFont="1" applyFill="1" applyAlignment="1">
      <alignment horizontal="left"/>
    </xf>
    <xf numFmtId="0" fontId="0" fillId="0" borderId="0" xfId="0" applyAlignment="1">
      <alignment horizontal="left" vertical="top" wrapText="1"/>
    </xf>
    <xf numFmtId="0" fontId="17" fillId="35" borderId="0" xfId="0" applyFont="1" applyFill="1" applyAlignment="1">
      <alignment horizontal="left"/>
    </xf>
    <xf numFmtId="0" fontId="28" fillId="35" borderId="0" xfId="43" applyFont="1" applyFill="1" applyAlignment="1">
      <alignment horizontal="left"/>
    </xf>
    <xf numFmtId="0" fontId="18" fillId="0" borderId="4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44" xfId="0" applyFont="1" applyBorder="1" applyAlignment="1" applyProtection="1">
      <alignment horizontal="center" wrapText="1"/>
    </xf>
    <xf numFmtId="0" fontId="18" fillId="0" borderId="0" xfId="0" applyFont="1" applyBorder="1" applyAlignment="1" applyProtection="1">
      <alignment horizontal="center" wrapText="1"/>
    </xf>
    <xf numFmtId="0" fontId="20" fillId="33" borderId="13" xfId="0" applyFont="1" applyFill="1" applyBorder="1" applyAlignment="1" applyProtection="1">
      <alignment horizontal="left" vertical="center" wrapText="1"/>
    </xf>
    <xf numFmtId="0" fontId="20" fillId="33" borderId="14" xfId="0" applyFont="1" applyFill="1" applyBorder="1" applyAlignment="1" applyProtection="1">
      <alignment horizontal="left" vertical="center" wrapText="1"/>
    </xf>
    <xf numFmtId="0" fontId="20" fillId="33" borderId="29" xfId="0" applyFont="1" applyFill="1" applyBorder="1" applyAlignment="1" applyProtection="1">
      <alignment horizontal="left" vertical="center" wrapText="1"/>
    </xf>
    <xf numFmtId="0" fontId="20" fillId="33" borderId="16" xfId="0" applyFont="1" applyFill="1" applyBorder="1" applyAlignment="1" applyProtection="1">
      <alignment horizontal="left" vertical="center" wrapText="1"/>
    </xf>
    <xf numFmtId="0" fontId="20" fillId="33" borderId="10" xfId="0" applyFont="1" applyFill="1" applyBorder="1" applyAlignment="1" applyProtection="1">
      <alignment horizontal="left" vertical="center" wrapText="1"/>
    </xf>
    <xf numFmtId="0" fontId="20" fillId="33" borderId="12" xfId="0" applyFont="1" applyFill="1" applyBorder="1" applyAlignment="1" applyProtection="1">
      <alignment horizontal="left" vertical="center" wrapText="1"/>
    </xf>
    <xf numFmtId="1" fontId="18" fillId="34" borderId="57" xfId="0" applyNumberFormat="1" applyFont="1" applyFill="1" applyBorder="1" applyAlignment="1" applyProtection="1">
      <alignment horizontal="center" vertical="center"/>
    </xf>
    <xf numFmtId="1" fontId="18" fillId="34" borderId="27" xfId="0" applyNumberFormat="1" applyFont="1" applyFill="1" applyBorder="1" applyAlignment="1" applyProtection="1">
      <alignment horizontal="center" vertical="center"/>
    </xf>
    <xf numFmtId="1" fontId="18" fillId="34" borderId="58" xfId="0" applyNumberFormat="1" applyFont="1" applyFill="1" applyBorder="1" applyAlignment="1" applyProtection="1">
      <alignment horizontal="center" vertical="center"/>
    </xf>
    <xf numFmtId="1" fontId="18" fillId="34" borderId="28" xfId="0" applyNumberFormat="1" applyFont="1" applyFill="1" applyBorder="1" applyAlignment="1" applyProtection="1">
      <alignment horizontal="center" vertical="center"/>
    </xf>
    <xf numFmtId="9" fontId="18" fillId="34" borderId="23" xfId="1" applyFont="1" applyFill="1" applyBorder="1" applyAlignment="1" applyProtection="1">
      <alignment horizontal="center" vertical="center"/>
    </xf>
    <xf numFmtId="9" fontId="18" fillId="34" borderId="27" xfId="1" applyFont="1" applyFill="1" applyBorder="1" applyAlignment="1" applyProtection="1">
      <alignment horizontal="center" vertical="center"/>
    </xf>
    <xf numFmtId="9" fontId="18" fillId="34" borderId="24" xfId="1" applyFont="1" applyFill="1" applyBorder="1" applyAlignment="1" applyProtection="1">
      <alignment horizontal="center" vertical="center"/>
    </xf>
    <xf numFmtId="9" fontId="18" fillId="34" borderId="28" xfId="1" applyFont="1" applyFill="1" applyBorder="1" applyAlignment="1" applyProtection="1">
      <alignment horizontal="center" vertical="center"/>
    </xf>
    <xf numFmtId="0" fontId="20" fillId="34" borderId="16" xfId="0" applyFont="1" applyFill="1" applyBorder="1" applyAlignment="1" applyProtection="1">
      <alignment horizontal="left" vertical="center" wrapText="1"/>
    </xf>
    <xf numFmtId="0" fontId="20" fillId="34" borderId="10" xfId="0" applyFont="1" applyFill="1" applyBorder="1" applyAlignment="1" applyProtection="1">
      <alignment horizontal="left" vertical="center" wrapText="1"/>
    </xf>
    <xf numFmtId="0" fontId="20" fillId="34" borderId="17" xfId="0" applyFont="1" applyFill="1" applyBorder="1" applyAlignment="1" applyProtection="1">
      <alignment horizontal="left" vertical="center" wrapText="1"/>
    </xf>
    <xf numFmtId="164" fontId="18" fillId="0" borderId="12" xfId="0" applyNumberFormat="1" applyFont="1" applyBorder="1" applyAlignment="1" applyProtection="1">
      <alignment horizontal="center" vertical="center"/>
    </xf>
    <xf numFmtId="164" fontId="18" fillId="0" borderId="47" xfId="0" applyNumberFormat="1" applyFont="1" applyBorder="1" applyAlignment="1" applyProtection="1">
      <alignment horizontal="center" vertical="center"/>
    </xf>
    <xf numFmtId="164" fontId="18" fillId="0" borderId="11" xfId="0" applyNumberFormat="1" applyFont="1" applyBorder="1" applyAlignment="1" applyProtection="1">
      <alignment horizontal="center" vertical="center"/>
    </xf>
    <xf numFmtId="0" fontId="18" fillId="34" borderId="19" xfId="0" applyFont="1" applyFill="1" applyBorder="1" applyAlignment="1" applyProtection="1">
      <alignment horizontal="center" vertical="center"/>
    </xf>
    <xf numFmtId="0" fontId="18" fillId="34" borderId="20" xfId="0" applyFont="1" applyFill="1" applyBorder="1" applyAlignment="1" applyProtection="1">
      <alignment horizontal="center" vertical="center"/>
    </xf>
    <xf numFmtId="0" fontId="18" fillId="0" borderId="45" xfId="0" applyFont="1" applyBorder="1" applyAlignment="1" applyProtection="1">
      <alignment horizontal="center" vertical="center"/>
    </xf>
    <xf numFmtId="0" fontId="18" fillId="0" borderId="46" xfId="0" applyFont="1" applyBorder="1" applyAlignment="1" applyProtection="1">
      <alignment horizontal="center" vertical="center"/>
    </xf>
    <xf numFmtId="0" fontId="19" fillId="34" borderId="13" xfId="0" applyFont="1" applyFill="1" applyBorder="1" applyAlignment="1" applyProtection="1">
      <alignment horizontal="center" vertical="center" textRotation="90" wrapText="1"/>
    </xf>
    <xf numFmtId="0" fontId="19" fillId="34" borderId="16" xfId="0" applyFont="1" applyFill="1" applyBorder="1" applyAlignment="1" applyProtection="1">
      <alignment horizontal="center" vertical="center" textRotation="90" wrapText="1"/>
    </xf>
    <xf numFmtId="0" fontId="19" fillId="34" borderId="18" xfId="0" applyFont="1" applyFill="1" applyBorder="1" applyAlignment="1" applyProtection="1">
      <alignment horizontal="center" vertical="center" textRotation="90" wrapText="1"/>
    </xf>
    <xf numFmtId="0" fontId="19" fillId="0" borderId="29" xfId="0" applyFont="1" applyFill="1" applyBorder="1" applyAlignment="1" applyProtection="1">
      <alignment horizontal="center" vertical="center"/>
    </xf>
    <xf numFmtId="0" fontId="19" fillId="0" borderId="32" xfId="0" applyFont="1" applyFill="1" applyBorder="1" applyAlignment="1" applyProtection="1">
      <alignment horizontal="center" vertical="center"/>
    </xf>
    <xf numFmtId="0" fontId="19" fillId="0" borderId="31" xfId="0" applyFont="1" applyBorder="1" applyAlignment="1" applyProtection="1">
      <alignment horizontal="center" vertical="center" wrapText="1"/>
    </xf>
    <xf numFmtId="0" fontId="19" fillId="0" borderId="32" xfId="0" applyFont="1" applyBorder="1" applyAlignment="1" applyProtection="1">
      <alignment horizontal="center" vertical="center" wrapText="1"/>
    </xf>
    <xf numFmtId="0" fontId="19" fillId="0" borderId="12" xfId="0" applyFont="1" applyFill="1" applyBorder="1" applyAlignment="1" applyProtection="1">
      <alignment horizontal="center" vertical="center"/>
    </xf>
    <xf numFmtId="0" fontId="19" fillId="0" borderId="34" xfId="0" applyFont="1" applyFill="1" applyBorder="1" applyAlignment="1" applyProtection="1">
      <alignment horizontal="center" vertical="center"/>
    </xf>
    <xf numFmtId="0" fontId="19" fillId="0" borderId="33" xfId="0" applyFont="1" applyBorder="1" applyAlignment="1" applyProtection="1">
      <alignment horizontal="center" vertical="center" wrapText="1"/>
    </xf>
    <xf numFmtId="0" fontId="19" fillId="0" borderId="34" xfId="0" applyFont="1" applyBorder="1" applyAlignment="1" applyProtection="1">
      <alignment horizontal="center" vertical="center" wrapText="1"/>
    </xf>
    <xf numFmtId="0" fontId="19" fillId="0" borderId="30" xfId="0" applyFont="1" applyFill="1" applyBorder="1" applyAlignment="1" applyProtection="1">
      <alignment horizontal="center" vertical="center"/>
    </xf>
    <xf numFmtId="0" fontId="19" fillId="0" borderId="46" xfId="0" applyFont="1" applyFill="1" applyBorder="1" applyAlignment="1" applyProtection="1">
      <alignment horizontal="center" vertical="center"/>
    </xf>
    <xf numFmtId="0" fontId="19" fillId="0" borderId="45" xfId="0" applyFont="1" applyBorder="1" applyAlignment="1" applyProtection="1">
      <alignment horizontal="center" vertical="center" wrapText="1"/>
    </xf>
    <xf numFmtId="0" fontId="19" fillId="0" borderId="46" xfId="0" applyFont="1" applyBorder="1" applyAlignment="1" applyProtection="1">
      <alignment horizontal="center" vertical="center" wrapText="1"/>
    </xf>
    <xf numFmtId="0" fontId="18" fillId="33" borderId="10" xfId="0" applyFont="1" applyFill="1" applyBorder="1" applyAlignment="1" applyProtection="1">
      <alignment horizontal="center" vertical="center"/>
    </xf>
    <xf numFmtId="0" fontId="18" fillId="33" borderId="16" xfId="0" applyFont="1" applyFill="1" applyBorder="1" applyAlignment="1" applyProtection="1">
      <alignment horizontal="center" vertical="center"/>
    </xf>
    <xf numFmtId="0" fontId="18" fillId="0" borderId="44"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20" fillId="34" borderId="13" xfId="0" applyFont="1" applyFill="1" applyBorder="1" applyAlignment="1" applyProtection="1">
      <alignment horizontal="center" vertical="center" wrapText="1"/>
    </xf>
    <xf numFmtId="0" fontId="20" fillId="34" borderId="14" xfId="0" applyFont="1" applyFill="1" applyBorder="1" applyAlignment="1" applyProtection="1">
      <alignment horizontal="center" vertical="center" wrapText="1"/>
    </xf>
    <xf numFmtId="0" fontId="20" fillId="34" borderId="15" xfId="0" applyFont="1" applyFill="1" applyBorder="1" applyAlignment="1" applyProtection="1">
      <alignment horizontal="center" vertical="center" wrapText="1"/>
    </xf>
    <xf numFmtId="0" fontId="20" fillId="33" borderId="35" xfId="0" applyFont="1" applyFill="1" applyBorder="1" applyAlignment="1" applyProtection="1">
      <alignment horizontal="center" vertical="center" wrapText="1"/>
    </xf>
    <xf numFmtId="0" fontId="20" fillId="33" borderId="15" xfId="0" applyFont="1" applyFill="1" applyBorder="1" applyAlignment="1" applyProtection="1">
      <alignment horizontal="center" vertical="center" wrapText="1"/>
    </xf>
    <xf numFmtId="0" fontId="18" fillId="33" borderId="11" xfId="0" applyFont="1" applyFill="1" applyBorder="1" applyAlignment="1" applyProtection="1">
      <alignment horizontal="center" vertical="center" wrapText="1"/>
    </xf>
    <xf numFmtId="0" fontId="18" fillId="33" borderId="37" xfId="0" applyFont="1" applyFill="1" applyBorder="1" applyAlignment="1" applyProtection="1">
      <alignment horizontal="center" vertical="center" wrapText="1"/>
    </xf>
    <xf numFmtId="0" fontId="18" fillId="34" borderId="17" xfId="0" applyFont="1" applyFill="1" applyBorder="1" applyAlignment="1" applyProtection="1">
      <alignment horizontal="center" vertical="center" wrapText="1"/>
    </xf>
    <xf numFmtId="0" fontId="18" fillId="34" borderId="20" xfId="0" applyFont="1" applyFill="1" applyBorder="1" applyAlignment="1" applyProtection="1">
      <alignment horizontal="center" vertical="center" wrapText="1"/>
    </xf>
    <xf numFmtId="0" fontId="18" fillId="34" borderId="17" xfId="0" applyFont="1" applyFill="1" applyBorder="1" applyAlignment="1" applyProtection="1">
      <alignment horizontal="center" vertical="center"/>
    </xf>
    <xf numFmtId="0" fontId="18" fillId="34" borderId="16" xfId="0" applyFont="1" applyFill="1" applyBorder="1" applyAlignment="1" applyProtection="1">
      <alignment horizontal="center"/>
    </xf>
    <xf numFmtId="0" fontId="18" fillId="34" borderId="10" xfId="0" applyFont="1" applyFill="1" applyBorder="1" applyAlignment="1" applyProtection="1">
      <alignment horizontal="center"/>
    </xf>
    <xf numFmtId="0" fontId="18" fillId="33" borderId="10" xfId="0" applyFont="1" applyFill="1" applyBorder="1" applyAlignment="1" applyProtection="1">
      <alignment horizontal="center"/>
    </xf>
    <xf numFmtId="0" fontId="19" fillId="0" borderId="14" xfId="0" applyFont="1" applyBorder="1" applyAlignment="1" applyProtection="1">
      <alignment horizontal="center" vertical="center" wrapText="1"/>
    </xf>
    <xf numFmtId="0" fontId="19" fillId="0" borderId="19" xfId="0" applyFont="1" applyBorder="1" applyAlignment="1" applyProtection="1">
      <alignment horizontal="center" vertical="center" wrapText="1"/>
    </xf>
    <xf numFmtId="0" fontId="19" fillId="34" borderId="14" xfId="0" applyFont="1" applyFill="1" applyBorder="1" applyAlignment="1" applyProtection="1">
      <alignment horizontal="center" vertical="center" wrapText="1"/>
    </xf>
    <xf numFmtId="0" fontId="19" fillId="34" borderId="19" xfId="0" applyFont="1" applyFill="1" applyBorder="1" applyAlignment="1" applyProtection="1">
      <alignment horizontal="center" vertical="center" wrapText="1"/>
    </xf>
    <xf numFmtId="0" fontId="20" fillId="34" borderId="18" xfId="0" applyFont="1" applyFill="1" applyBorder="1" applyAlignment="1" applyProtection="1">
      <alignment horizontal="center" vertical="center" wrapText="1"/>
    </xf>
    <xf numFmtId="0" fontId="20" fillId="34" borderId="20" xfId="0" applyFont="1" applyFill="1" applyBorder="1" applyAlignment="1" applyProtection="1">
      <alignment horizontal="center" vertical="center" wrapText="1"/>
    </xf>
    <xf numFmtId="0" fontId="20" fillId="33" borderId="13" xfId="0" applyFont="1" applyFill="1" applyBorder="1" applyAlignment="1" applyProtection="1">
      <alignment horizontal="center" vertical="center" wrapText="1"/>
    </xf>
    <xf numFmtId="0" fontId="20" fillId="33" borderId="14" xfId="0" applyFont="1" applyFill="1" applyBorder="1" applyAlignment="1" applyProtection="1">
      <alignment horizontal="center" vertical="center" wrapText="1"/>
    </xf>
    <xf numFmtId="0" fontId="19" fillId="0" borderId="15" xfId="0" applyFont="1" applyFill="1" applyBorder="1" applyAlignment="1" applyProtection="1">
      <alignment horizontal="center" vertical="center" wrapText="1"/>
    </xf>
    <xf numFmtId="0" fontId="19" fillId="0" borderId="20" xfId="0" applyFont="1" applyFill="1" applyBorder="1" applyAlignment="1" applyProtection="1">
      <alignment horizontal="center" vertical="center" wrapText="1"/>
    </xf>
    <xf numFmtId="0" fontId="25" fillId="33" borderId="14" xfId="0" applyFont="1" applyFill="1" applyBorder="1" applyAlignment="1" applyProtection="1">
      <alignment horizontal="center" vertical="center" wrapText="1"/>
      <protection locked="0"/>
    </xf>
    <xf numFmtId="0" fontId="25" fillId="33" borderId="29" xfId="0" applyFont="1" applyFill="1" applyBorder="1" applyAlignment="1" applyProtection="1">
      <alignment horizontal="center" vertical="center" wrapText="1"/>
      <protection locked="0"/>
    </xf>
    <xf numFmtId="0" fontId="25" fillId="34" borderId="19" xfId="0" applyFont="1" applyFill="1" applyBorder="1" applyAlignment="1" applyProtection="1">
      <alignment horizontal="center" vertical="center" wrapText="1"/>
      <protection locked="0"/>
    </xf>
    <xf numFmtId="0" fontId="25" fillId="34" borderId="30" xfId="0" applyFont="1" applyFill="1" applyBorder="1" applyAlignment="1" applyProtection="1">
      <alignment horizontal="center" vertical="center" wrapText="1"/>
      <protection locked="0"/>
    </xf>
    <xf numFmtId="0" fontId="18" fillId="33" borderId="12" xfId="0" applyFont="1" applyFill="1" applyBorder="1" applyAlignment="1" applyProtection="1">
      <alignment horizontal="center"/>
    </xf>
    <xf numFmtId="0" fontId="18" fillId="33" borderId="47" xfId="0" applyFont="1" applyFill="1" applyBorder="1" applyAlignment="1" applyProtection="1">
      <alignment horizontal="center"/>
    </xf>
    <xf numFmtId="0" fontId="18" fillId="33" borderId="11" xfId="0" applyFont="1" applyFill="1" applyBorder="1" applyAlignment="1" applyProtection="1">
      <alignment horizontal="center"/>
    </xf>
    <xf numFmtId="0" fontId="18" fillId="34" borderId="12" xfId="0" applyFont="1" applyFill="1" applyBorder="1" applyAlignment="1" applyProtection="1">
      <alignment horizontal="center"/>
    </xf>
    <xf numFmtId="0" fontId="18" fillId="34" borderId="47" xfId="0" applyFont="1" applyFill="1" applyBorder="1" applyAlignment="1" applyProtection="1">
      <alignment horizontal="center"/>
    </xf>
    <xf numFmtId="0" fontId="18" fillId="34" borderId="11" xfId="0" applyFont="1" applyFill="1" applyBorder="1" applyAlignment="1" applyProtection="1">
      <alignment horizontal="center"/>
    </xf>
    <xf numFmtId="0" fontId="18" fillId="34" borderId="30" xfId="0" applyFont="1" applyFill="1" applyBorder="1" applyAlignment="1" applyProtection="1">
      <alignment horizontal="center" vertical="center" wrapText="1"/>
    </xf>
    <xf numFmtId="0" fontId="18" fillId="34" borderId="48" xfId="0" applyFont="1" applyFill="1" applyBorder="1" applyAlignment="1" applyProtection="1">
      <alignment horizontal="center" vertical="center" wrapText="1"/>
    </xf>
    <xf numFmtId="0" fontId="18" fillId="34" borderId="37" xfId="0" applyFont="1" applyFill="1" applyBorder="1" applyAlignment="1" applyProtection="1">
      <alignment horizontal="center" vertical="center" wrapText="1"/>
    </xf>
    <xf numFmtId="0" fontId="19" fillId="0" borderId="49" xfId="0" applyFont="1" applyBorder="1" applyAlignment="1" applyProtection="1">
      <alignment horizontal="center" vertical="center" wrapText="1"/>
    </xf>
    <xf numFmtId="0" fontId="19" fillId="0" borderId="44" xfId="0" applyFont="1" applyBorder="1" applyAlignment="1" applyProtection="1">
      <alignment horizontal="center" vertical="center" wrapText="1"/>
    </xf>
    <xf numFmtId="0" fontId="19" fillId="0" borderId="50" xfId="0" applyFont="1" applyBorder="1" applyAlignment="1" applyProtection="1">
      <alignment horizontal="center" vertical="center" wrapText="1"/>
    </xf>
    <xf numFmtId="0" fontId="19" fillId="0" borderId="51" xfId="0" applyFont="1" applyBorder="1" applyAlignment="1" applyProtection="1">
      <alignment horizontal="center" vertical="center" wrapText="1"/>
    </xf>
    <xf numFmtId="0" fontId="19" fillId="0" borderId="52" xfId="0" applyFont="1" applyBorder="1" applyAlignment="1" applyProtection="1">
      <alignment horizontal="center" vertical="center" wrapText="1"/>
    </xf>
    <xf numFmtId="0" fontId="19" fillId="0" borderId="53" xfId="0" applyFont="1" applyBorder="1" applyAlignment="1" applyProtection="1">
      <alignment horizontal="center" vertical="center" wrapText="1"/>
    </xf>
    <xf numFmtId="0" fontId="20" fillId="33" borderId="31" xfId="0" applyFont="1" applyFill="1" applyBorder="1" applyAlignment="1" applyProtection="1">
      <alignment horizontal="center" vertical="center" textRotation="90"/>
    </xf>
    <xf numFmtId="0" fontId="20" fillId="33" borderId="18" xfId="0" applyFont="1" applyFill="1" applyBorder="1" applyAlignment="1" applyProtection="1">
      <alignment horizontal="center" vertical="center" textRotation="90"/>
    </xf>
    <xf numFmtId="0" fontId="18" fillId="33" borderId="27" xfId="0" applyFont="1" applyFill="1" applyBorder="1" applyAlignment="1" applyProtection="1">
      <alignment horizontal="center" vertical="center" textRotation="90" wrapText="1"/>
    </xf>
    <xf numFmtId="0" fontId="18" fillId="33" borderId="16" xfId="0" applyFont="1" applyFill="1" applyBorder="1" applyAlignment="1" applyProtection="1">
      <alignment horizontal="center" vertical="center" textRotation="90" wrapText="1"/>
    </xf>
    <xf numFmtId="0" fontId="18" fillId="33" borderId="18" xfId="0" applyFont="1" applyFill="1" applyBorder="1" applyAlignment="1" applyProtection="1">
      <alignment horizontal="center" vertical="center" textRotation="90" wrapText="1"/>
    </xf>
    <xf numFmtId="0" fontId="25" fillId="33" borderId="35" xfId="0" applyFont="1" applyFill="1" applyBorder="1" applyAlignment="1" applyProtection="1">
      <alignment horizontal="center" vertical="center" wrapText="1"/>
      <protection locked="0"/>
    </xf>
    <xf numFmtId="0" fontId="25" fillId="33" borderId="15" xfId="0" applyFont="1" applyFill="1" applyBorder="1" applyAlignment="1" applyProtection="1">
      <alignment horizontal="center" vertical="center" wrapText="1"/>
      <protection locked="0"/>
    </xf>
    <xf numFmtId="0" fontId="20" fillId="33" borderId="29" xfId="0" applyFont="1" applyFill="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8" fillId="33" borderId="17" xfId="0" applyFont="1" applyFill="1" applyBorder="1" applyAlignment="1" applyProtection="1">
      <alignment horizontal="center" vertical="center"/>
    </xf>
    <xf numFmtId="0" fontId="18" fillId="33" borderId="20" xfId="0" applyFont="1" applyFill="1" applyBorder="1" applyAlignment="1" applyProtection="1">
      <alignment horizontal="center" vertical="center"/>
    </xf>
    <xf numFmtId="0" fontId="18" fillId="34" borderId="16" xfId="0" applyFont="1" applyFill="1" applyBorder="1" applyAlignment="1" applyProtection="1">
      <alignment horizontal="center" vertical="center"/>
    </xf>
    <xf numFmtId="0" fontId="18" fillId="34" borderId="18" xfId="0" applyFont="1" applyFill="1" applyBorder="1" applyAlignment="1" applyProtection="1">
      <alignment horizontal="center" vertical="center"/>
    </xf>
    <xf numFmtId="0" fontId="20" fillId="33" borderId="33" xfId="0" applyFont="1" applyFill="1" applyBorder="1" applyAlignment="1" applyProtection="1">
      <alignment horizontal="center" vertical="center" textRotation="90"/>
    </xf>
    <xf numFmtId="0" fontId="20" fillId="33" borderId="23" xfId="0" applyFont="1" applyFill="1" applyBorder="1" applyAlignment="1" applyProtection="1">
      <alignment horizontal="center" vertical="center" textRotation="90"/>
    </xf>
    <xf numFmtId="0" fontId="25" fillId="33" borderId="32" xfId="0" applyFont="1" applyFill="1" applyBorder="1" applyAlignment="1" applyProtection="1">
      <alignment horizontal="center" vertical="center" wrapText="1"/>
      <protection locked="0"/>
    </xf>
    <xf numFmtId="0" fontId="25" fillId="33" borderId="34" xfId="0" applyFont="1" applyFill="1" applyBorder="1" applyAlignment="1" applyProtection="1">
      <alignment horizontal="center" vertical="center" wrapText="1"/>
      <protection locked="0"/>
    </xf>
    <xf numFmtId="0" fontId="20" fillId="34" borderId="35" xfId="0" applyFont="1" applyFill="1" applyBorder="1" applyAlignment="1" applyProtection="1">
      <alignment horizontal="center" vertical="center" wrapText="1"/>
    </xf>
    <xf numFmtId="0" fontId="18" fillId="34" borderId="24" xfId="0" applyFont="1" applyFill="1" applyBorder="1" applyAlignment="1" applyProtection="1">
      <alignment horizontal="center" vertical="center"/>
    </xf>
    <xf numFmtId="0" fontId="18" fillId="33" borderId="40" xfId="0" applyFont="1" applyFill="1" applyBorder="1" applyAlignment="1" applyProtection="1">
      <alignment horizontal="center" vertical="center"/>
    </xf>
    <xf numFmtId="0" fontId="18" fillId="33" borderId="41" xfId="0" applyFont="1" applyFill="1" applyBorder="1" applyAlignment="1" applyProtection="1">
      <alignment horizontal="center" vertical="center"/>
    </xf>
    <xf numFmtId="0" fontId="18" fillId="34" borderId="11" xfId="0" applyFont="1" applyFill="1" applyBorder="1" applyAlignment="1" applyProtection="1">
      <alignment horizontal="center" vertical="center"/>
    </xf>
    <xf numFmtId="0" fontId="18" fillId="34" borderId="36" xfId="0" applyFont="1" applyFill="1" applyBorder="1" applyAlignment="1" applyProtection="1">
      <alignment horizontal="center" vertical="center"/>
    </xf>
    <xf numFmtId="0" fontId="18" fillId="33" borderId="24" xfId="0" applyFont="1" applyFill="1" applyBorder="1" applyAlignment="1" applyProtection="1">
      <alignment horizontal="center" vertical="center"/>
    </xf>
    <xf numFmtId="0" fontId="19" fillId="0" borderId="25" xfId="0" applyFont="1" applyFill="1" applyBorder="1" applyAlignment="1" applyProtection="1">
      <alignment horizontal="center" vertical="center" wrapText="1"/>
    </xf>
    <xf numFmtId="0" fontId="19" fillId="0" borderId="28" xfId="0" applyFont="1" applyFill="1" applyBorder="1" applyAlignment="1" applyProtection="1">
      <alignment horizontal="center" vertical="center" wrapText="1"/>
    </xf>
    <xf numFmtId="0" fontId="18" fillId="33" borderId="13" xfId="0" applyFont="1" applyFill="1" applyBorder="1" applyAlignment="1" applyProtection="1">
      <alignment horizontal="center" vertical="center" textRotation="90" wrapText="1"/>
    </xf>
    <xf numFmtId="0" fontId="19" fillId="0" borderId="21" xfId="0" applyFont="1" applyFill="1" applyBorder="1" applyAlignment="1" applyProtection="1">
      <alignment horizontal="center" vertical="center" wrapText="1"/>
    </xf>
    <xf numFmtId="0" fontId="19" fillId="0" borderId="24" xfId="0" applyFont="1" applyFill="1" applyBorder="1" applyAlignment="1" applyProtection="1">
      <alignment horizontal="center" vertical="center" wrapText="1"/>
    </xf>
    <xf numFmtId="0" fontId="18" fillId="34" borderId="14" xfId="0" applyFont="1" applyFill="1" applyBorder="1" applyAlignment="1" applyProtection="1">
      <alignment horizontal="center" vertical="center"/>
    </xf>
    <xf numFmtId="0" fontId="18" fillId="34" borderId="15" xfId="0" applyFont="1" applyFill="1" applyBorder="1" applyAlignment="1" applyProtection="1">
      <alignment horizontal="center" vertical="center"/>
    </xf>
    <xf numFmtId="0" fontId="18" fillId="34" borderId="10" xfId="0" applyFont="1" applyFill="1" applyBorder="1" applyAlignment="1" applyProtection="1">
      <alignment horizontal="center" vertical="center"/>
    </xf>
    <xf numFmtId="0" fontId="18" fillId="0" borderId="33" xfId="0" applyFont="1" applyBorder="1" applyAlignment="1" applyProtection="1">
      <alignment horizontal="center" vertical="center"/>
    </xf>
    <xf numFmtId="0" fontId="18" fillId="0" borderId="34" xfId="0" applyFont="1" applyBorder="1" applyAlignment="1" applyProtection="1">
      <alignment horizontal="center" vertical="center"/>
    </xf>
    <xf numFmtId="0" fontId="19" fillId="34" borderId="15" xfId="0" applyFont="1" applyFill="1" applyBorder="1" applyAlignment="1" applyProtection="1">
      <alignment horizontal="center" vertical="center" wrapText="1"/>
    </xf>
    <xf numFmtId="0" fontId="19" fillId="34" borderId="20" xfId="0" applyFont="1" applyFill="1" applyBorder="1" applyAlignment="1" applyProtection="1">
      <alignment horizontal="center" vertical="center" wrapText="1"/>
    </xf>
    <xf numFmtId="0" fontId="19" fillId="34" borderId="27" xfId="0" applyFont="1" applyFill="1" applyBorder="1" applyAlignment="1" applyProtection="1">
      <alignment horizontal="center" vertical="center" textRotation="90" wrapText="1"/>
    </xf>
    <xf numFmtId="0" fontId="19" fillId="34" borderId="23" xfId="0" applyFont="1" applyFill="1" applyBorder="1" applyAlignment="1" applyProtection="1">
      <alignment horizontal="center" vertical="center" textRotation="90"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19" fillId="0" borderId="23" xfId="0" applyFont="1" applyBorder="1" applyAlignment="1" applyProtection="1">
      <alignment horizontal="center" vertical="center" wrapText="1"/>
    </xf>
    <xf numFmtId="0" fontId="19" fillId="0" borderId="24" xfId="0" applyFont="1" applyBorder="1" applyAlignment="1" applyProtection="1">
      <alignment horizontal="center" vertical="center" wrapText="1"/>
    </xf>
    <xf numFmtId="0" fontId="18" fillId="0" borderId="13" xfId="0" applyFont="1" applyBorder="1" applyAlignment="1" applyProtection="1">
      <alignment horizontal="center" vertical="center"/>
    </xf>
    <xf numFmtId="0" fontId="18" fillId="0" borderId="15" xfId="0" applyFont="1" applyBorder="1" applyAlignment="1" applyProtection="1">
      <alignment horizontal="center" vertical="center"/>
    </xf>
    <xf numFmtId="0" fontId="20" fillId="34" borderId="19" xfId="0" applyFont="1" applyFill="1" applyBorder="1" applyAlignment="1" applyProtection="1">
      <alignment horizontal="center" vertical="center" wrapText="1"/>
    </xf>
    <xf numFmtId="164" fontId="18" fillId="0" borderId="30" xfId="0" applyNumberFormat="1" applyFont="1" applyBorder="1" applyAlignment="1" applyProtection="1">
      <alignment horizontal="center" vertical="center"/>
    </xf>
    <xf numFmtId="164" fontId="18" fillId="0" borderId="48" xfId="0" applyNumberFormat="1" applyFont="1" applyBorder="1" applyAlignment="1" applyProtection="1">
      <alignment horizontal="center" vertical="center"/>
    </xf>
    <xf numFmtId="164" fontId="18" fillId="0" borderId="37" xfId="0" applyNumberFormat="1" applyFont="1" applyBorder="1" applyAlignment="1" applyProtection="1">
      <alignment horizontal="center" vertical="center"/>
    </xf>
    <xf numFmtId="0" fontId="30" fillId="0" borderId="0" xfId="0" applyFont="1" applyAlignment="1" applyProtection="1">
      <alignment horizontal="center"/>
    </xf>
    <xf numFmtId="0" fontId="18" fillId="0" borderId="44" xfId="0" applyFont="1" applyBorder="1" applyAlignment="1" applyProtection="1">
      <alignment horizontal="left" wrapText="1"/>
    </xf>
    <xf numFmtId="0" fontId="18" fillId="33" borderId="16" xfId="0" applyFont="1" applyFill="1" applyBorder="1" applyAlignment="1" applyProtection="1">
      <alignment horizontal="center"/>
    </xf>
    <xf numFmtId="0" fontId="19" fillId="0" borderId="29" xfId="0" applyFont="1" applyFill="1" applyBorder="1" applyAlignment="1" applyProtection="1">
      <alignment horizontal="center" vertical="center" wrapText="1"/>
    </xf>
    <xf numFmtId="0" fontId="19" fillId="0" borderId="30" xfId="0" applyFont="1" applyFill="1" applyBorder="1" applyAlignment="1" applyProtection="1">
      <alignment horizontal="center" vertical="center" wrapText="1"/>
    </xf>
    <xf numFmtId="0" fontId="19" fillId="0" borderId="35" xfId="0" applyFont="1" applyBorder="1" applyAlignment="1" applyProtection="1">
      <alignment horizontal="center" vertical="center" wrapText="1"/>
    </xf>
    <xf numFmtId="0" fontId="19" fillId="0" borderId="37" xfId="0" applyFont="1" applyBorder="1" applyAlignment="1" applyProtection="1">
      <alignment horizontal="center" vertical="center" wrapText="1"/>
    </xf>
    <xf numFmtId="0" fontId="20" fillId="33" borderId="16" xfId="0" applyFont="1" applyFill="1" applyBorder="1" applyAlignment="1" applyProtection="1">
      <alignment horizontal="center" vertical="center" textRotation="90"/>
    </xf>
    <xf numFmtId="0" fontId="18" fillId="34" borderId="12" xfId="0" applyFont="1" applyFill="1" applyBorder="1" applyAlignment="1" applyProtection="1">
      <alignment horizontal="center" vertical="center"/>
    </xf>
    <xf numFmtId="0" fontId="18" fillId="34" borderId="30" xfId="0" applyFont="1" applyFill="1" applyBorder="1" applyAlignment="1" applyProtection="1">
      <alignment horizontal="center" vertical="center"/>
    </xf>
    <xf numFmtId="164" fontId="18" fillId="0" borderId="29" xfId="0" applyNumberFormat="1" applyFont="1" applyBorder="1" applyAlignment="1" applyProtection="1">
      <alignment horizontal="center" vertical="center"/>
    </xf>
    <xf numFmtId="164" fontId="18" fillId="0" borderId="54" xfId="0" applyNumberFormat="1" applyFont="1" applyBorder="1" applyAlignment="1" applyProtection="1">
      <alignment horizontal="center" vertical="center"/>
    </xf>
    <xf numFmtId="164" fontId="18" fillId="0" borderId="35" xfId="0" applyNumberFormat="1" applyFont="1" applyBorder="1" applyAlignment="1" applyProtection="1">
      <alignment horizontal="center" vertical="center"/>
    </xf>
    <xf numFmtId="9" fontId="18" fillId="0" borderId="57" xfId="1" applyFont="1" applyFill="1" applyBorder="1" applyAlignment="1" applyProtection="1">
      <alignment horizontal="center" vertical="center"/>
    </xf>
    <xf numFmtId="9" fontId="18" fillId="0" borderId="27" xfId="1" applyFont="1" applyFill="1" applyBorder="1" applyAlignment="1" applyProtection="1">
      <alignment horizontal="center" vertical="center"/>
    </xf>
    <xf numFmtId="9" fontId="18" fillId="0" borderId="58" xfId="1" applyFont="1" applyFill="1" applyBorder="1" applyAlignment="1" applyProtection="1">
      <alignment horizontal="center" vertical="center"/>
    </xf>
    <xf numFmtId="9" fontId="18" fillId="0" borderId="28" xfId="1" applyFont="1" applyFill="1" applyBorder="1" applyAlignment="1" applyProtection="1">
      <alignment horizontal="center" vertical="center"/>
    </xf>
    <xf numFmtId="1" fontId="18" fillId="0" borderId="59" xfId="0" applyNumberFormat="1" applyFont="1" applyFill="1" applyBorder="1" applyAlignment="1" applyProtection="1">
      <alignment horizontal="center" vertical="center"/>
    </xf>
    <xf numFmtId="1" fontId="18" fillId="0" borderId="55" xfId="0" applyNumberFormat="1" applyFont="1" applyFill="1" applyBorder="1" applyAlignment="1" applyProtection="1">
      <alignment horizontal="center" vertical="center"/>
    </xf>
    <xf numFmtId="1" fontId="18" fillId="0" borderId="60" xfId="0" applyNumberFormat="1" applyFont="1" applyFill="1" applyBorder="1" applyAlignment="1" applyProtection="1">
      <alignment horizontal="center" vertical="center"/>
    </xf>
    <xf numFmtId="1" fontId="18" fillId="0" borderId="56" xfId="0" applyNumberFormat="1" applyFont="1" applyFill="1" applyBorder="1" applyAlignment="1" applyProtection="1">
      <alignment horizontal="center" vertical="center"/>
    </xf>
    <xf numFmtId="0" fontId="18" fillId="34" borderId="14" xfId="0" applyFont="1" applyFill="1" applyBorder="1" applyAlignment="1" applyProtection="1">
      <alignment horizontal="left" vertical="center" wrapText="1"/>
    </xf>
    <xf numFmtId="0" fontId="18" fillId="34" borderId="29" xfId="0" applyFont="1" applyFill="1" applyBorder="1" applyAlignment="1" applyProtection="1">
      <alignment horizontal="left" vertical="center" wrapText="1"/>
    </xf>
    <xf numFmtId="0" fontId="18" fillId="34" borderId="10" xfId="0" applyFont="1" applyFill="1" applyBorder="1" applyAlignment="1" applyProtection="1">
      <alignment horizontal="left" vertical="center" wrapText="1"/>
    </xf>
    <xf numFmtId="0" fontId="18" fillId="34" borderId="12" xfId="0" applyFont="1" applyFill="1" applyBorder="1" applyAlignment="1" applyProtection="1">
      <alignment horizontal="left" vertical="center" wrapText="1"/>
    </xf>
    <xf numFmtId="0" fontId="18" fillId="34" borderId="19" xfId="0" applyFont="1" applyFill="1" applyBorder="1" applyAlignment="1" applyProtection="1">
      <alignment horizontal="left"/>
    </xf>
    <xf numFmtId="0" fontId="18" fillId="34" borderId="30" xfId="0" applyFont="1" applyFill="1" applyBorder="1" applyAlignment="1" applyProtection="1">
      <alignment horizontal="left"/>
    </xf>
    <xf numFmtId="0" fontId="20" fillId="34" borderId="27" xfId="0" applyFont="1" applyFill="1" applyBorder="1" applyAlignment="1" applyProtection="1">
      <alignment horizontal="left" vertical="center" wrapText="1"/>
    </xf>
    <xf numFmtId="0" fontId="20" fillId="34" borderId="25" xfId="0" applyFont="1" applyFill="1" applyBorder="1" applyAlignment="1" applyProtection="1">
      <alignment horizontal="left" vertical="center" wrapText="1"/>
    </xf>
    <xf numFmtId="0" fontId="20" fillId="34" borderId="26" xfId="0" applyFont="1" applyFill="1" applyBorder="1" applyAlignment="1" applyProtection="1">
      <alignment horizontal="left" vertical="center" wrapText="1"/>
    </xf>
    <xf numFmtId="0" fontId="20" fillId="34" borderId="18" xfId="0" applyFont="1" applyFill="1" applyBorder="1" applyAlignment="1" applyProtection="1">
      <alignment horizontal="left" vertical="center" wrapText="1"/>
    </xf>
    <xf numFmtId="0" fontId="20" fillId="34" borderId="19" xfId="0" applyFont="1" applyFill="1" applyBorder="1" applyAlignment="1" applyProtection="1">
      <alignment horizontal="left" vertical="center" wrapText="1"/>
    </xf>
    <xf numFmtId="0" fontId="20" fillId="34" borderId="30" xfId="0" applyFont="1" applyFill="1" applyBorder="1" applyAlignment="1" applyProtection="1">
      <alignment horizontal="left" vertical="center" wrapText="1"/>
    </xf>
    <xf numFmtId="0" fontId="20" fillId="33" borderId="13" xfId="0" applyFont="1" applyFill="1" applyBorder="1" applyAlignment="1" applyProtection="1">
      <alignment horizontal="center" vertical="center" textRotation="90" wrapText="1"/>
    </xf>
    <xf numFmtId="0" fontId="20" fillId="33" borderId="16" xfId="0" applyFont="1" applyFill="1" applyBorder="1" applyAlignment="1" applyProtection="1">
      <alignment horizontal="center" vertical="center" textRotation="90" wrapText="1"/>
    </xf>
    <xf numFmtId="0" fontId="20" fillId="33" borderId="18" xfId="0" applyFont="1" applyFill="1" applyBorder="1" applyAlignment="1" applyProtection="1">
      <alignment horizontal="center" vertical="center" textRotation="90" wrapText="1"/>
    </xf>
    <xf numFmtId="0" fontId="18" fillId="33" borderId="19" xfId="0" applyFont="1" applyFill="1" applyBorder="1" applyAlignment="1" applyProtection="1">
      <alignment horizontal="left"/>
    </xf>
    <xf numFmtId="0" fontId="18" fillId="33" borderId="30" xfId="0" applyFont="1" applyFill="1" applyBorder="1" applyAlignment="1" applyProtection="1">
      <alignment horizontal="left"/>
    </xf>
    <xf numFmtId="0" fontId="18" fillId="33" borderId="14" xfId="0" applyFont="1" applyFill="1" applyBorder="1" applyAlignment="1" applyProtection="1">
      <alignment horizontal="left" vertical="center"/>
    </xf>
    <xf numFmtId="0" fontId="18" fillId="33" borderId="10" xfId="0" applyFont="1" applyFill="1" applyBorder="1" applyAlignment="1" applyProtection="1">
      <alignment horizontal="left" vertical="center"/>
    </xf>
    <xf numFmtId="0" fontId="18" fillId="34" borderId="10" xfId="0" applyFont="1" applyFill="1" applyBorder="1" applyAlignment="1" applyProtection="1">
      <alignment horizontal="left" vertical="center"/>
    </xf>
    <xf numFmtId="0" fontId="20" fillId="34" borderId="13" xfId="0" applyFont="1" applyFill="1" applyBorder="1" applyAlignment="1" applyProtection="1">
      <alignment horizontal="left" vertical="center" textRotation="90" wrapText="1"/>
    </xf>
    <xf numFmtId="0" fontId="20" fillId="34" borderId="16" xfId="0" applyFont="1" applyFill="1" applyBorder="1" applyAlignment="1" applyProtection="1">
      <alignment horizontal="left" vertical="center" textRotation="90" wrapText="1"/>
    </xf>
    <xf numFmtId="0" fontId="20" fillId="34" borderId="18" xfId="0" applyFont="1" applyFill="1" applyBorder="1" applyAlignment="1" applyProtection="1">
      <alignment horizontal="left" vertical="center" textRotation="90" wrapText="1"/>
    </xf>
  </cellXfs>
  <cellStyles count="44">
    <cellStyle name="20 % - Accent1" xfId="20" builtinId="30" customBuiltin="1"/>
    <cellStyle name="20 % - Accent2" xfId="24" builtinId="34" customBuiltin="1"/>
    <cellStyle name="20 % - Accent3" xfId="28" builtinId="38" customBuiltin="1"/>
    <cellStyle name="20 % - Accent4" xfId="32" builtinId="42" customBuiltin="1"/>
    <cellStyle name="20 % - Accent5" xfId="36" builtinId="46" customBuiltin="1"/>
    <cellStyle name="20 % - Accent6" xfId="40" builtinId="50" customBuiltin="1"/>
    <cellStyle name="40 % - Accent1" xfId="21" builtinId="31" customBuiltin="1"/>
    <cellStyle name="40 % - Accent2" xfId="25" builtinId="35" customBuiltin="1"/>
    <cellStyle name="40 % - Accent3" xfId="29" builtinId="39" customBuiltin="1"/>
    <cellStyle name="40 % - Accent4" xfId="33" builtinId="43" customBuiltin="1"/>
    <cellStyle name="40 % - Accent5" xfId="37" builtinId="47" customBuiltin="1"/>
    <cellStyle name="40 % - Accent6" xfId="41" builtinId="51" customBuiltin="1"/>
    <cellStyle name="60 % - Accent1" xfId="22" builtinId="32" customBuiltin="1"/>
    <cellStyle name="60 % - Accent2" xfId="26" builtinId="36" customBuiltin="1"/>
    <cellStyle name="60 % - Accent3" xfId="30" builtinId="40" customBuiltin="1"/>
    <cellStyle name="60 % - Accent4" xfId="34" builtinId="44" customBuiltin="1"/>
    <cellStyle name="60 % - Accent5" xfId="38" builtinId="48" customBuiltin="1"/>
    <cellStyle name="60 %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Avertissement" xfId="15" builtinId="11" customBuiltin="1"/>
    <cellStyle name="Calcul" xfId="12" builtinId="22" customBuiltin="1"/>
    <cellStyle name="Cellule liée" xfId="13" builtinId="24" customBuiltin="1"/>
    <cellStyle name="Entrée" xfId="10" builtinId="20" customBuiltin="1"/>
    <cellStyle name="Insatisfaisant" xfId="8" builtinId="27" customBuiltin="1"/>
    <cellStyle name="Lien hypertexte" xfId="43" builtinId="8"/>
    <cellStyle name="Neutre" xfId="9" builtinId="28" customBuiltin="1"/>
    <cellStyle name="Normal" xfId="0" builtinId="0"/>
    <cellStyle name="Note" xfId="16" builtinId="10" customBuiltin="1"/>
    <cellStyle name="Pourcentage" xfId="1" builtinId="5"/>
    <cellStyle name="Satisfaisant" xfId="7" builtinId="26" customBuiltin="1"/>
    <cellStyle name="Sortie" xfId="11" builtinId="21" customBuiltin="1"/>
    <cellStyle name="Texte explicatif" xfId="17" builtinId="53" customBuiltin="1"/>
    <cellStyle name="Titre" xfId="2" builtinId="15" customBuiltin="1"/>
    <cellStyle name="Titre 1" xfId="3" builtinId="16" customBuiltin="1"/>
    <cellStyle name="Titre 2" xfId="4" builtinId="17" customBuiltin="1"/>
    <cellStyle name="Titre 3" xfId="5" builtinId="18" customBuiltin="1"/>
    <cellStyle name="Titre 4" xfId="6" builtinId="19" customBuiltin="1"/>
    <cellStyle name="Total" xfId="18" builtinId="25" customBuiltin="1"/>
    <cellStyle name="Vérification" xfId="14" builtinId="23" customBuiltin="1"/>
  </cellStyles>
  <dxfs count="0"/>
  <tableStyles count="0" defaultTableStyle="TableStyleMedium2" defaultPivotStyle="PivotStyleLight16"/>
  <colors>
    <mruColors>
      <color rgb="FF9D8B6B"/>
      <color rgb="FF786A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lineChart>
        <c:grouping val="standard"/>
        <c:varyColors val="0"/>
        <c:ser>
          <c:idx val="3"/>
          <c:order val="0"/>
          <c:tx>
            <c:strRef>
              <c:f>RESULTATS!$H$19</c:f>
              <c:strCache>
                <c:ptCount val="1"/>
                <c:pt idx="0">
                  <c:v>Public proj</c:v>
                </c:pt>
              </c:strCache>
            </c:strRef>
          </c:tx>
          <c:spPr>
            <a:ln w="28575" cap="rnd">
              <a:solidFill>
                <a:schemeClr val="accent6">
                  <a:lumMod val="75000"/>
                </a:schemeClr>
              </a:solidFill>
              <a:prstDash val="sysDash"/>
              <a:round/>
            </a:ln>
            <a:effectLst/>
          </c:spPr>
          <c:marker>
            <c:symbol val="circle"/>
            <c:size val="5"/>
            <c:spPr>
              <a:solidFill>
                <a:schemeClr val="accent6">
                  <a:lumMod val="75000"/>
                </a:schemeClr>
              </a:solidFill>
              <a:ln w="9525">
                <a:solidFill>
                  <a:schemeClr val="accent6">
                    <a:lumMod val="75000"/>
                  </a:schemeClr>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RESULTATS!$H$20:$H$28</c:f>
              <c:numCache>
                <c:formatCode>General</c:formatCode>
                <c:ptCount val="9"/>
                <c:pt idx="2" formatCode="0.0">
                  <c:v>198.21113630637441</c:v>
                </c:pt>
                <c:pt idx="3" formatCode="0.0">
                  <c:v>197.22921914357681</c:v>
                </c:pt>
                <c:pt idx="4" formatCode="0.0">
                  <c:v>198.48866498740554</c:v>
                </c:pt>
                <c:pt idx="5" formatCode="0.0">
                  <c:v>200.50377833753149</c:v>
                </c:pt>
                <c:pt idx="6" formatCode="0.0">
                  <c:v>201.76322418136021</c:v>
                </c:pt>
                <c:pt idx="7" formatCode="0.0">
                  <c:v>197.48110831234257</c:v>
                </c:pt>
                <c:pt idx="8" formatCode="0.0">
                  <c:v>197.22921914357681</c:v>
                </c:pt>
              </c:numCache>
            </c:numRef>
          </c:val>
          <c:smooth val="0"/>
          <c:extLst>
            <c:ext xmlns:c16="http://schemas.microsoft.com/office/drawing/2014/chart" uri="{C3380CC4-5D6E-409C-BE32-E72D297353CC}">
              <c16:uniqueId val="{00000003-AA20-4025-805B-C2DAE1DC2EE8}"/>
            </c:ext>
          </c:extLst>
        </c:ser>
        <c:ser>
          <c:idx val="4"/>
          <c:order val="1"/>
          <c:tx>
            <c:strRef>
              <c:f>RESULTATS!$I$19</c:f>
              <c:strCache>
                <c:ptCount val="1"/>
                <c:pt idx="0">
                  <c:v>Privé proj</c:v>
                </c:pt>
              </c:strCache>
            </c:strRef>
          </c:tx>
          <c:spPr>
            <a:ln w="28575" cap="rnd">
              <a:solidFill>
                <a:schemeClr val="accent6">
                  <a:lumMod val="60000"/>
                  <a:lumOff val="40000"/>
                </a:schemeClr>
              </a:solidFill>
              <a:prstDash val="sysDash"/>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RESULTATS!$I$20:$I$28</c:f>
              <c:numCache>
                <c:formatCode>General</c:formatCode>
                <c:ptCount val="9"/>
                <c:pt idx="2" formatCode="0.0">
                  <c:v>165.96525568876928</c:v>
                </c:pt>
                <c:pt idx="3" formatCode="0.0">
                  <c:v>162.59904912836768</c:v>
                </c:pt>
                <c:pt idx="4" formatCode="0.0">
                  <c:v>162.49027237354085</c:v>
                </c:pt>
                <c:pt idx="5" formatCode="0.0">
                  <c:v>165.89506172839506</c:v>
                </c:pt>
                <c:pt idx="6" formatCode="0.0">
                  <c:v>166.48731744811684</c:v>
                </c:pt>
                <c:pt idx="7" formatCode="0.0">
                  <c:v>161.99233716475095</c:v>
                </c:pt>
                <c:pt idx="8" formatCode="0.0">
                  <c:v>160.49004594180704</c:v>
                </c:pt>
              </c:numCache>
            </c:numRef>
          </c:val>
          <c:smooth val="0"/>
          <c:extLst>
            <c:ext xmlns:c16="http://schemas.microsoft.com/office/drawing/2014/chart" uri="{C3380CC4-5D6E-409C-BE32-E72D297353CC}">
              <c16:uniqueId val="{00000004-AA20-4025-805B-C2DAE1DC2EE8}"/>
            </c:ext>
          </c:extLst>
        </c:ser>
        <c:ser>
          <c:idx val="5"/>
          <c:order val="2"/>
          <c:tx>
            <c:strRef>
              <c:f>RESULTATS!$J$19</c:f>
              <c:strCache>
                <c:ptCount val="1"/>
                <c:pt idx="0">
                  <c:v>Total proj</c:v>
                </c:pt>
              </c:strCache>
            </c:strRef>
          </c:tx>
          <c:spPr>
            <a:ln w="28575" cap="rnd">
              <a:solidFill>
                <a:schemeClr val="tx1"/>
              </a:solidFill>
              <a:prstDash val="sysDash"/>
              <a:round/>
            </a:ln>
            <a:effectLst/>
          </c:spPr>
          <c:marker>
            <c:symbol val="circle"/>
            <c:size val="5"/>
            <c:spPr>
              <a:solidFill>
                <a:schemeClr val="tx1"/>
              </a:solidFill>
              <a:ln w="9525">
                <a:solidFill>
                  <a:schemeClr val="tx1"/>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RESULTATS!$J$20:$J$28</c:f>
              <c:numCache>
                <c:formatCode>General</c:formatCode>
                <c:ptCount val="9"/>
                <c:pt idx="2" formatCode="0.0">
                  <c:v>173.85089340727049</c:v>
                </c:pt>
                <c:pt idx="3" formatCode="0.0">
                  <c:v>170.8860759493671</c:v>
                </c:pt>
                <c:pt idx="4" formatCode="0.0">
                  <c:v>170.98692033293699</c:v>
                </c:pt>
                <c:pt idx="5" formatCode="0.0">
                  <c:v>174.01063201417602</c:v>
                </c:pt>
                <c:pt idx="6" formatCode="0.0">
                  <c:v>174.73498233215548</c:v>
                </c:pt>
                <c:pt idx="7" formatCode="0.0">
                  <c:v>170.27027027027026</c:v>
                </c:pt>
                <c:pt idx="8" formatCode="0.0">
                  <c:v>169.05460951262478</c:v>
                </c:pt>
              </c:numCache>
            </c:numRef>
          </c:val>
          <c:smooth val="0"/>
          <c:extLst>
            <c:ext xmlns:c16="http://schemas.microsoft.com/office/drawing/2014/chart" uri="{C3380CC4-5D6E-409C-BE32-E72D297353CC}">
              <c16:uniqueId val="{00000005-AA20-4025-805B-C2DAE1DC2EE8}"/>
            </c:ext>
          </c:extLst>
        </c:ser>
        <c:ser>
          <c:idx val="0"/>
          <c:order val="3"/>
          <c:tx>
            <c:strRef>
              <c:f>RESULTATS!$E$19</c:f>
              <c:strCache>
                <c:ptCount val="1"/>
                <c:pt idx="0">
                  <c:v>Public obs</c:v>
                </c:pt>
              </c:strCache>
            </c:strRef>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RESULTATS!$E$20:$E$28</c:f>
              <c:numCache>
                <c:formatCode>General</c:formatCode>
                <c:ptCount val="9"/>
                <c:pt idx="0">
                  <c:v>181.4</c:v>
                </c:pt>
                <c:pt idx="1">
                  <c:v>194.5</c:v>
                </c:pt>
                <c:pt idx="2">
                  <c:v>199.4</c:v>
                </c:pt>
              </c:numCache>
            </c:numRef>
          </c:val>
          <c:smooth val="0"/>
          <c:extLst>
            <c:ext xmlns:c16="http://schemas.microsoft.com/office/drawing/2014/chart" uri="{C3380CC4-5D6E-409C-BE32-E72D297353CC}">
              <c16:uniqueId val="{00000000-AA20-4025-805B-C2DAE1DC2EE8}"/>
            </c:ext>
          </c:extLst>
        </c:ser>
        <c:ser>
          <c:idx val="1"/>
          <c:order val="4"/>
          <c:tx>
            <c:strRef>
              <c:f>RESULTATS!$F$19</c:f>
              <c:strCache>
                <c:ptCount val="1"/>
                <c:pt idx="0">
                  <c:v>Privé obs</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RESULTATS!$F$20:$F$28</c:f>
              <c:numCache>
                <c:formatCode>General</c:formatCode>
                <c:ptCount val="9"/>
                <c:pt idx="0">
                  <c:v>154.6</c:v>
                </c:pt>
                <c:pt idx="1">
                  <c:v>162.80000000000001</c:v>
                </c:pt>
                <c:pt idx="2">
                  <c:v>164.7</c:v>
                </c:pt>
              </c:numCache>
            </c:numRef>
          </c:val>
          <c:smooth val="0"/>
          <c:extLst>
            <c:ext xmlns:c16="http://schemas.microsoft.com/office/drawing/2014/chart" uri="{C3380CC4-5D6E-409C-BE32-E72D297353CC}">
              <c16:uniqueId val="{00000001-AA20-4025-805B-C2DAE1DC2EE8}"/>
            </c:ext>
          </c:extLst>
        </c:ser>
        <c:ser>
          <c:idx val="2"/>
          <c:order val="5"/>
          <c:tx>
            <c:strRef>
              <c:f>RESULTATS!$G$19</c:f>
              <c:strCache>
                <c:ptCount val="1"/>
                <c:pt idx="0">
                  <c:v>Total obs</c:v>
                </c:pt>
              </c:strCache>
            </c:strRef>
          </c:tx>
          <c:spPr>
            <a:ln w="28575" cap="rnd">
              <a:solidFill>
                <a:schemeClr val="tx1"/>
              </a:solidFill>
              <a:prstDash val="solid"/>
              <a:round/>
            </a:ln>
            <a:effectLst/>
          </c:spPr>
          <c:marker>
            <c:symbol val="circle"/>
            <c:size val="5"/>
            <c:spPr>
              <a:solidFill>
                <a:schemeClr val="tx1">
                  <a:alpha val="97000"/>
                </a:schemeClr>
              </a:solidFill>
              <a:ln w="9525">
                <a:solidFill>
                  <a:schemeClr val="tx1"/>
                </a:solidFill>
              </a:ln>
              <a:effectLst/>
            </c:spPr>
          </c:marker>
          <c:cat>
            <c:numRef>
              <c:f>RESULTATS!$D$20:$D$28</c:f>
              <c:numCache>
                <c:formatCode>General</c:formatCode>
                <c:ptCount val="9"/>
                <c:pt idx="0">
                  <c:v>2010</c:v>
                </c:pt>
                <c:pt idx="1">
                  <c:v>2015</c:v>
                </c:pt>
                <c:pt idx="2">
                  <c:v>2020</c:v>
                </c:pt>
                <c:pt idx="3">
                  <c:v>2025</c:v>
                </c:pt>
                <c:pt idx="4">
                  <c:v>2030</c:v>
                </c:pt>
                <c:pt idx="5">
                  <c:v>2035</c:v>
                </c:pt>
                <c:pt idx="6">
                  <c:v>2040</c:v>
                </c:pt>
                <c:pt idx="7">
                  <c:v>2045</c:v>
                </c:pt>
                <c:pt idx="8">
                  <c:v>2050</c:v>
                </c:pt>
              </c:numCache>
            </c:numRef>
          </c:cat>
          <c:val>
            <c:numRef>
              <c:f>RESULTATS!$G$20:$G$28</c:f>
              <c:numCache>
                <c:formatCode>General</c:formatCode>
                <c:ptCount val="9"/>
                <c:pt idx="0">
                  <c:v>161.30000000000001</c:v>
                </c:pt>
                <c:pt idx="1">
                  <c:v>170.7</c:v>
                </c:pt>
                <c:pt idx="2">
                  <c:v>173.2</c:v>
                </c:pt>
              </c:numCache>
            </c:numRef>
          </c:val>
          <c:smooth val="0"/>
          <c:extLst>
            <c:ext xmlns:c16="http://schemas.microsoft.com/office/drawing/2014/chart" uri="{C3380CC4-5D6E-409C-BE32-E72D297353CC}">
              <c16:uniqueId val="{00000002-AA20-4025-805B-C2DAE1DC2EE8}"/>
            </c:ext>
          </c:extLst>
        </c:ser>
        <c:dLbls>
          <c:showLegendKey val="0"/>
          <c:showVal val="0"/>
          <c:showCatName val="0"/>
          <c:showSerName val="0"/>
          <c:showPercent val="0"/>
          <c:showBubbleSize val="0"/>
        </c:dLbls>
        <c:marker val="1"/>
        <c:smooth val="0"/>
        <c:axId val="1850653216"/>
        <c:axId val="1850656544"/>
      </c:lineChart>
      <c:catAx>
        <c:axId val="1850653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0656544"/>
        <c:crosses val="autoZero"/>
        <c:auto val="1"/>
        <c:lblAlgn val="ctr"/>
        <c:lblOffset val="100"/>
        <c:noMultiLvlLbl val="0"/>
      </c:catAx>
      <c:valAx>
        <c:axId val="1850656544"/>
        <c:scaling>
          <c:orientation val="minMax"/>
          <c:max val="2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Volume moyen</a:t>
                </a:r>
                <a:r>
                  <a:rPr lang="fr-FR" baseline="0"/>
                  <a:t> sur pied </a:t>
                </a:r>
              </a:p>
              <a:p>
                <a:pPr>
                  <a:defRPr/>
                </a:pPr>
                <a:r>
                  <a:rPr lang="fr-FR" baseline="0"/>
                  <a:t>(en m3/ha bois fort tige)</a:t>
                </a:r>
                <a:endParaRPr lang="fr-FR"/>
              </a:p>
            </c:rich>
          </c:tx>
          <c:layout>
            <c:manualLayout>
              <c:xMode val="edge"/>
              <c:yMode val="edge"/>
              <c:x val="1.7636684303350969E-2"/>
              <c:y val="0.202292903827082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850653216"/>
        <c:crosses val="autoZero"/>
        <c:crossBetween val="between"/>
        <c:majorUnit val="2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RESULTATS!$R$19:$R$20</c:f>
              <c:strCache>
                <c:ptCount val="2"/>
                <c:pt idx="0">
                  <c:v>Feuillus</c:v>
                </c:pt>
                <c:pt idx="1">
                  <c:v>BO</c:v>
                </c:pt>
              </c:strCache>
            </c:strRef>
          </c:tx>
          <c:spPr>
            <a:solidFill>
              <a:srgbClr val="9D8B6B"/>
            </a:solidFill>
            <a:ln>
              <a:noFill/>
            </a:ln>
            <a:effectLst/>
          </c:spPr>
          <c:invertIfNegative val="0"/>
          <c:cat>
            <c:strRef>
              <c:f>RESULTATS!$Q$21:$Q$27</c:f>
              <c:strCache>
                <c:ptCount val="7"/>
                <c:pt idx="0">
                  <c:v>Actu</c:v>
                </c:pt>
                <c:pt idx="1">
                  <c:v>2020-2025</c:v>
                </c:pt>
                <c:pt idx="2">
                  <c:v>2025-2030</c:v>
                </c:pt>
                <c:pt idx="3">
                  <c:v>2030-2035</c:v>
                </c:pt>
                <c:pt idx="4">
                  <c:v>2035-2040</c:v>
                </c:pt>
                <c:pt idx="5">
                  <c:v>2040-2045</c:v>
                </c:pt>
                <c:pt idx="6">
                  <c:v>2045-2050</c:v>
                </c:pt>
              </c:strCache>
            </c:strRef>
          </c:cat>
          <c:val>
            <c:numRef>
              <c:f>RESULTATS!$R$21:$R$27</c:f>
              <c:numCache>
                <c:formatCode>0.0</c:formatCode>
                <c:ptCount val="7"/>
                <c:pt idx="0" formatCode="General">
                  <c:v>6.5</c:v>
                </c:pt>
                <c:pt idx="1">
                  <c:v>7.3</c:v>
                </c:pt>
                <c:pt idx="2">
                  <c:v>8.1999999999999993</c:v>
                </c:pt>
                <c:pt idx="3">
                  <c:v>8.3000000000000007</c:v>
                </c:pt>
                <c:pt idx="4">
                  <c:v>8.5</c:v>
                </c:pt>
                <c:pt idx="5">
                  <c:v>8.6999999999999993</c:v>
                </c:pt>
                <c:pt idx="6">
                  <c:v>9.6</c:v>
                </c:pt>
              </c:numCache>
            </c:numRef>
          </c:val>
          <c:extLst>
            <c:ext xmlns:c16="http://schemas.microsoft.com/office/drawing/2014/chart" uri="{C3380CC4-5D6E-409C-BE32-E72D297353CC}">
              <c16:uniqueId val="{00000000-9B41-47C4-8D28-6C1231F3DEC0}"/>
            </c:ext>
          </c:extLst>
        </c:ser>
        <c:ser>
          <c:idx val="1"/>
          <c:order val="1"/>
          <c:tx>
            <c:strRef>
              <c:f>RESULTATS!$S$19:$S$20</c:f>
              <c:strCache>
                <c:ptCount val="2"/>
                <c:pt idx="0">
                  <c:v>Feuillus</c:v>
                </c:pt>
                <c:pt idx="1">
                  <c:v>BIBE</c:v>
                </c:pt>
              </c:strCache>
            </c:strRef>
          </c:tx>
          <c:spPr>
            <a:solidFill>
              <a:srgbClr val="FFC000"/>
            </a:solidFill>
            <a:ln>
              <a:noFill/>
            </a:ln>
            <a:effectLst/>
          </c:spPr>
          <c:invertIfNegative val="0"/>
          <c:cat>
            <c:strRef>
              <c:f>RESULTATS!$Q$21:$Q$27</c:f>
              <c:strCache>
                <c:ptCount val="7"/>
                <c:pt idx="0">
                  <c:v>Actu</c:v>
                </c:pt>
                <c:pt idx="1">
                  <c:v>2020-2025</c:v>
                </c:pt>
                <c:pt idx="2">
                  <c:v>2025-2030</c:v>
                </c:pt>
                <c:pt idx="3">
                  <c:v>2030-2035</c:v>
                </c:pt>
                <c:pt idx="4">
                  <c:v>2035-2040</c:v>
                </c:pt>
                <c:pt idx="5">
                  <c:v>2040-2045</c:v>
                </c:pt>
                <c:pt idx="6">
                  <c:v>2045-2050</c:v>
                </c:pt>
              </c:strCache>
            </c:strRef>
          </c:cat>
          <c:val>
            <c:numRef>
              <c:f>RESULTATS!$S$21:$S$27</c:f>
              <c:numCache>
                <c:formatCode>0.0</c:formatCode>
                <c:ptCount val="7"/>
                <c:pt idx="0" formatCode="General">
                  <c:v>19.100000000000001</c:v>
                </c:pt>
                <c:pt idx="1">
                  <c:v>21.3</c:v>
                </c:pt>
                <c:pt idx="2">
                  <c:v>24.799999999999997</c:v>
                </c:pt>
                <c:pt idx="3">
                  <c:v>25.7</c:v>
                </c:pt>
                <c:pt idx="4">
                  <c:v>27.5</c:v>
                </c:pt>
                <c:pt idx="5">
                  <c:v>27.5</c:v>
                </c:pt>
                <c:pt idx="6">
                  <c:v>28</c:v>
                </c:pt>
              </c:numCache>
            </c:numRef>
          </c:val>
          <c:extLst>
            <c:ext xmlns:c16="http://schemas.microsoft.com/office/drawing/2014/chart" uri="{C3380CC4-5D6E-409C-BE32-E72D297353CC}">
              <c16:uniqueId val="{00000001-9B41-47C4-8D28-6C1231F3DEC0}"/>
            </c:ext>
          </c:extLst>
        </c:ser>
        <c:dLbls>
          <c:showLegendKey val="0"/>
          <c:showVal val="0"/>
          <c:showCatName val="0"/>
          <c:showSerName val="0"/>
          <c:showPercent val="0"/>
          <c:showBubbleSize val="0"/>
        </c:dLbls>
        <c:gapWidth val="50"/>
        <c:overlap val="100"/>
        <c:axId val="1422081856"/>
        <c:axId val="1422084768"/>
      </c:barChart>
      <c:catAx>
        <c:axId val="1422081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2084768"/>
        <c:crosses val="autoZero"/>
        <c:auto val="1"/>
        <c:lblAlgn val="ctr"/>
        <c:lblOffset val="100"/>
        <c:noMultiLvlLbl val="0"/>
      </c:catAx>
      <c:valAx>
        <c:axId val="1422084768"/>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Disponibilités techniques</a:t>
                </a:r>
                <a:r>
                  <a:rPr lang="fr-FR" baseline="0"/>
                  <a:t> feuillues</a:t>
                </a:r>
              </a:p>
              <a:p>
                <a:pPr>
                  <a:defRPr/>
                </a:pPr>
                <a:r>
                  <a:rPr lang="fr-FR" baseline="0"/>
                  <a:t>(en Mm3/an, pertes déduites)</a:t>
                </a:r>
                <a:endParaRPr lang="fr-F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208185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RESULTATS!$T$19:$T$20</c:f>
              <c:strCache>
                <c:ptCount val="2"/>
                <c:pt idx="0">
                  <c:v>Résineux</c:v>
                </c:pt>
                <c:pt idx="1">
                  <c:v>BO</c:v>
                </c:pt>
              </c:strCache>
            </c:strRef>
          </c:tx>
          <c:spPr>
            <a:solidFill>
              <a:srgbClr val="9D8B6B"/>
            </a:solidFill>
            <a:ln>
              <a:noFill/>
            </a:ln>
            <a:effectLst/>
          </c:spPr>
          <c:invertIfNegative val="0"/>
          <c:cat>
            <c:strRef>
              <c:f>RESULTATS!$Q$21:$Q$27</c:f>
              <c:strCache>
                <c:ptCount val="7"/>
                <c:pt idx="0">
                  <c:v>Actu</c:v>
                </c:pt>
                <c:pt idx="1">
                  <c:v>2020-2025</c:v>
                </c:pt>
                <c:pt idx="2">
                  <c:v>2025-2030</c:v>
                </c:pt>
                <c:pt idx="3">
                  <c:v>2030-2035</c:v>
                </c:pt>
                <c:pt idx="4">
                  <c:v>2035-2040</c:v>
                </c:pt>
                <c:pt idx="5">
                  <c:v>2040-2045</c:v>
                </c:pt>
                <c:pt idx="6">
                  <c:v>2045-2050</c:v>
                </c:pt>
              </c:strCache>
            </c:strRef>
          </c:cat>
          <c:val>
            <c:numRef>
              <c:f>RESULTATS!$T$21:$T$27</c:f>
              <c:numCache>
                <c:formatCode>0.0</c:formatCode>
                <c:ptCount val="7"/>
                <c:pt idx="0" formatCode="General">
                  <c:v>18.899999999999999</c:v>
                </c:pt>
                <c:pt idx="1">
                  <c:v>18.700000000000003</c:v>
                </c:pt>
                <c:pt idx="2">
                  <c:v>18.899999999999999</c:v>
                </c:pt>
                <c:pt idx="3">
                  <c:v>21.7</c:v>
                </c:pt>
                <c:pt idx="4">
                  <c:v>20.6</c:v>
                </c:pt>
                <c:pt idx="5">
                  <c:v>20.6</c:v>
                </c:pt>
                <c:pt idx="6">
                  <c:v>20.2</c:v>
                </c:pt>
              </c:numCache>
            </c:numRef>
          </c:val>
          <c:extLst>
            <c:ext xmlns:c16="http://schemas.microsoft.com/office/drawing/2014/chart" uri="{C3380CC4-5D6E-409C-BE32-E72D297353CC}">
              <c16:uniqueId val="{00000000-74A1-42B0-9C07-4865128B713B}"/>
            </c:ext>
          </c:extLst>
        </c:ser>
        <c:ser>
          <c:idx val="1"/>
          <c:order val="1"/>
          <c:tx>
            <c:strRef>
              <c:f>RESULTATS!$U$19:$U$20</c:f>
              <c:strCache>
                <c:ptCount val="2"/>
                <c:pt idx="0">
                  <c:v>Résineux</c:v>
                </c:pt>
                <c:pt idx="1">
                  <c:v>BIBE</c:v>
                </c:pt>
              </c:strCache>
            </c:strRef>
          </c:tx>
          <c:spPr>
            <a:solidFill>
              <a:srgbClr val="FFC000"/>
            </a:solidFill>
            <a:ln>
              <a:noFill/>
            </a:ln>
            <a:effectLst/>
          </c:spPr>
          <c:invertIfNegative val="0"/>
          <c:cat>
            <c:strRef>
              <c:f>RESULTATS!$Q$21:$Q$27</c:f>
              <c:strCache>
                <c:ptCount val="7"/>
                <c:pt idx="0">
                  <c:v>Actu</c:v>
                </c:pt>
                <c:pt idx="1">
                  <c:v>2020-2025</c:v>
                </c:pt>
                <c:pt idx="2">
                  <c:v>2025-2030</c:v>
                </c:pt>
                <c:pt idx="3">
                  <c:v>2030-2035</c:v>
                </c:pt>
                <c:pt idx="4">
                  <c:v>2035-2040</c:v>
                </c:pt>
                <c:pt idx="5">
                  <c:v>2040-2045</c:v>
                </c:pt>
                <c:pt idx="6">
                  <c:v>2045-2050</c:v>
                </c:pt>
              </c:strCache>
            </c:strRef>
          </c:cat>
          <c:val>
            <c:numRef>
              <c:f>RESULTATS!$U$21:$U$27</c:f>
              <c:numCache>
                <c:formatCode>0.0</c:formatCode>
                <c:ptCount val="7"/>
                <c:pt idx="0" formatCode="General">
                  <c:v>7.7</c:v>
                </c:pt>
                <c:pt idx="1">
                  <c:v>6.8999999999999995</c:v>
                </c:pt>
                <c:pt idx="2">
                  <c:v>7.1</c:v>
                </c:pt>
                <c:pt idx="3">
                  <c:v>7.7</c:v>
                </c:pt>
                <c:pt idx="4">
                  <c:v>7</c:v>
                </c:pt>
                <c:pt idx="5">
                  <c:v>6.8000000000000007</c:v>
                </c:pt>
                <c:pt idx="6">
                  <c:v>6.5</c:v>
                </c:pt>
              </c:numCache>
            </c:numRef>
          </c:val>
          <c:extLst>
            <c:ext xmlns:c16="http://schemas.microsoft.com/office/drawing/2014/chart" uri="{C3380CC4-5D6E-409C-BE32-E72D297353CC}">
              <c16:uniqueId val="{00000001-74A1-42B0-9C07-4865128B713B}"/>
            </c:ext>
          </c:extLst>
        </c:ser>
        <c:dLbls>
          <c:showLegendKey val="0"/>
          <c:showVal val="0"/>
          <c:showCatName val="0"/>
          <c:showSerName val="0"/>
          <c:showPercent val="0"/>
          <c:showBubbleSize val="0"/>
        </c:dLbls>
        <c:gapWidth val="50"/>
        <c:overlap val="100"/>
        <c:axId val="1422081856"/>
        <c:axId val="1422084768"/>
      </c:barChart>
      <c:catAx>
        <c:axId val="1422081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2084768"/>
        <c:crosses val="autoZero"/>
        <c:auto val="1"/>
        <c:lblAlgn val="ctr"/>
        <c:lblOffset val="100"/>
        <c:noMultiLvlLbl val="0"/>
      </c:catAx>
      <c:valAx>
        <c:axId val="1422084768"/>
        <c:scaling>
          <c:orientation val="minMax"/>
          <c:max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Disponibilités techniques résineuses</a:t>
                </a:r>
              </a:p>
              <a:p>
                <a:pPr>
                  <a:defRPr/>
                </a:pPr>
                <a:r>
                  <a:rPr lang="fr-FR"/>
                  <a:t>(en Mm3/an, pertes déduites)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2208185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RESULTATS!$E$60</c:f>
              <c:strCache>
                <c:ptCount val="1"/>
                <c:pt idx="0">
                  <c:v>Biomasse</c:v>
                </c:pt>
              </c:strCache>
            </c:strRef>
          </c:tx>
          <c:spPr>
            <a:solidFill>
              <a:schemeClr val="accent6">
                <a:lumMod val="75000"/>
              </a:schemeClr>
            </a:solidFill>
            <a:ln>
              <a:noFill/>
            </a:ln>
            <a:effectLst/>
          </c:spPr>
          <c:invertIfNegative val="0"/>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RESULTATS!$E$61:$E$68</c:f>
              <c:numCache>
                <c:formatCode>General</c:formatCode>
                <c:ptCount val="8"/>
                <c:pt idx="0">
                  <c:v>-63.1</c:v>
                </c:pt>
                <c:pt idx="1">
                  <c:v>-30.1</c:v>
                </c:pt>
                <c:pt idx="2">
                  <c:v>-13.8</c:v>
                </c:pt>
                <c:pt idx="3">
                  <c:v>-22</c:v>
                </c:pt>
                <c:pt idx="4">
                  <c:v>-32.299999999999997</c:v>
                </c:pt>
                <c:pt idx="5">
                  <c:v>-12.8</c:v>
                </c:pt>
                <c:pt idx="6">
                  <c:v>17.7</c:v>
                </c:pt>
                <c:pt idx="7">
                  <c:v>0.5</c:v>
                </c:pt>
              </c:numCache>
            </c:numRef>
          </c:val>
          <c:extLst>
            <c:ext xmlns:c16="http://schemas.microsoft.com/office/drawing/2014/chart" uri="{C3380CC4-5D6E-409C-BE32-E72D297353CC}">
              <c16:uniqueId val="{00000000-D90C-4580-BB84-23AC04AA6645}"/>
            </c:ext>
          </c:extLst>
        </c:ser>
        <c:ser>
          <c:idx val="1"/>
          <c:order val="1"/>
          <c:tx>
            <c:strRef>
              <c:f>RESULTATS!$F$60</c:f>
              <c:strCache>
                <c:ptCount val="1"/>
                <c:pt idx="0">
                  <c:v>Bois mort</c:v>
                </c:pt>
              </c:strCache>
            </c:strRef>
          </c:tx>
          <c:spPr>
            <a:solidFill>
              <a:srgbClr val="9D8B6B"/>
            </a:solidFill>
            <a:ln>
              <a:noFill/>
            </a:ln>
            <a:effectLst/>
          </c:spPr>
          <c:invertIfNegative val="0"/>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RESULTATS!$F$61:$F$68</c:f>
              <c:numCache>
                <c:formatCode>General</c:formatCode>
                <c:ptCount val="8"/>
                <c:pt idx="0">
                  <c:v>0</c:v>
                </c:pt>
                <c:pt idx="1">
                  <c:v>-9.5</c:v>
                </c:pt>
                <c:pt idx="2">
                  <c:v>-31.8</c:v>
                </c:pt>
                <c:pt idx="3">
                  <c:v>-16.2</c:v>
                </c:pt>
                <c:pt idx="4">
                  <c:v>-6.7</c:v>
                </c:pt>
                <c:pt idx="5">
                  <c:v>-15.3</c:v>
                </c:pt>
                <c:pt idx="6">
                  <c:v>-26.6</c:v>
                </c:pt>
                <c:pt idx="7">
                  <c:v>-3.2</c:v>
                </c:pt>
              </c:numCache>
            </c:numRef>
          </c:val>
          <c:extLst>
            <c:ext xmlns:c16="http://schemas.microsoft.com/office/drawing/2014/chart" uri="{C3380CC4-5D6E-409C-BE32-E72D297353CC}">
              <c16:uniqueId val="{00000001-D90C-4580-BB84-23AC04AA6645}"/>
            </c:ext>
          </c:extLst>
        </c:ser>
        <c:ser>
          <c:idx val="2"/>
          <c:order val="2"/>
          <c:tx>
            <c:strRef>
              <c:f>RESULTATS!$G$60</c:f>
              <c:strCache>
                <c:ptCount val="1"/>
                <c:pt idx="0">
                  <c:v>Produits bois</c:v>
                </c:pt>
              </c:strCache>
            </c:strRef>
          </c:tx>
          <c:spPr>
            <a:solidFill>
              <a:srgbClr val="C00000"/>
            </a:solidFill>
            <a:ln>
              <a:noFill/>
            </a:ln>
            <a:effectLst/>
          </c:spPr>
          <c:invertIfNegative val="0"/>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RESULTATS!$G$61:$G$68</c:f>
              <c:numCache>
                <c:formatCode>General</c:formatCode>
                <c:ptCount val="8"/>
                <c:pt idx="0">
                  <c:v>-2.2999999999999998</c:v>
                </c:pt>
                <c:pt idx="1">
                  <c:v>-1.1000000000000001</c:v>
                </c:pt>
                <c:pt idx="2">
                  <c:v>-2.2000000000000002</c:v>
                </c:pt>
                <c:pt idx="3">
                  <c:v>-3</c:v>
                </c:pt>
                <c:pt idx="4">
                  <c:v>-4</c:v>
                </c:pt>
                <c:pt idx="5">
                  <c:v>-3.6</c:v>
                </c:pt>
                <c:pt idx="6">
                  <c:v>-3.4</c:v>
                </c:pt>
                <c:pt idx="7">
                  <c:v>-3.2</c:v>
                </c:pt>
              </c:numCache>
            </c:numRef>
          </c:val>
          <c:extLst>
            <c:ext xmlns:c16="http://schemas.microsoft.com/office/drawing/2014/chart" uri="{C3380CC4-5D6E-409C-BE32-E72D297353CC}">
              <c16:uniqueId val="{00000002-D90C-4580-BB84-23AC04AA6645}"/>
            </c:ext>
          </c:extLst>
        </c:ser>
        <c:ser>
          <c:idx val="3"/>
          <c:order val="3"/>
          <c:tx>
            <c:strRef>
              <c:f>RESULTATS!$H$60</c:f>
              <c:strCache>
                <c:ptCount val="1"/>
                <c:pt idx="0">
                  <c:v>Subst. matériaux</c:v>
                </c:pt>
              </c:strCache>
            </c:strRef>
          </c:tx>
          <c:spPr>
            <a:solidFill>
              <a:schemeClr val="accent5">
                <a:lumMod val="60000"/>
                <a:lumOff val="40000"/>
              </a:schemeClr>
            </a:solidFill>
            <a:ln>
              <a:noFill/>
            </a:ln>
            <a:effectLst/>
          </c:spPr>
          <c:invertIfNegative val="0"/>
          <c:dPt>
            <c:idx val="0"/>
            <c:invertIfNegative val="0"/>
            <c:bubble3D val="0"/>
            <c:spPr>
              <a:pattFill prst="dkDnDiag">
                <a:fgClr>
                  <a:schemeClr val="accent5">
                    <a:lumMod val="60000"/>
                    <a:lumOff val="40000"/>
                  </a:schemeClr>
                </a:fgClr>
                <a:bgClr>
                  <a:schemeClr val="bg1"/>
                </a:bgClr>
              </a:pattFill>
              <a:ln>
                <a:noFill/>
              </a:ln>
              <a:effectLst/>
            </c:spPr>
            <c:extLst>
              <c:ext xmlns:c16="http://schemas.microsoft.com/office/drawing/2014/chart" uri="{C3380CC4-5D6E-409C-BE32-E72D297353CC}">
                <c16:uniqueId val="{0000000A-D90C-4580-BB84-23AC04AA6645}"/>
              </c:ext>
            </c:extLst>
          </c:dPt>
          <c:dPt>
            <c:idx val="1"/>
            <c:invertIfNegative val="0"/>
            <c:bubble3D val="0"/>
            <c:spPr>
              <a:pattFill prst="dkDnDiag">
                <a:fgClr>
                  <a:schemeClr val="accent5">
                    <a:lumMod val="60000"/>
                    <a:lumOff val="40000"/>
                  </a:schemeClr>
                </a:fgClr>
                <a:bgClr>
                  <a:schemeClr val="bg1"/>
                </a:bgClr>
              </a:pattFill>
              <a:ln>
                <a:noFill/>
              </a:ln>
              <a:effectLst/>
            </c:spPr>
            <c:extLst>
              <c:ext xmlns:c16="http://schemas.microsoft.com/office/drawing/2014/chart" uri="{C3380CC4-5D6E-409C-BE32-E72D297353CC}">
                <c16:uniqueId val="{00000008-D90C-4580-BB84-23AC04AA6645}"/>
              </c:ext>
            </c:extLst>
          </c:dPt>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RESULTATS!$H$61:$H$68</c:f>
              <c:numCache>
                <c:formatCode>General</c:formatCode>
                <c:ptCount val="8"/>
                <c:pt idx="0">
                  <c:v>-14.3</c:v>
                </c:pt>
                <c:pt idx="1">
                  <c:v>-14.7</c:v>
                </c:pt>
                <c:pt idx="2">
                  <c:v>-8.5</c:v>
                </c:pt>
                <c:pt idx="3">
                  <c:v>-8.8000000000000007</c:v>
                </c:pt>
                <c:pt idx="4">
                  <c:v>-9.4</c:v>
                </c:pt>
                <c:pt idx="5">
                  <c:v>-9.1999999999999993</c:v>
                </c:pt>
                <c:pt idx="6">
                  <c:v>-9.4</c:v>
                </c:pt>
                <c:pt idx="7">
                  <c:v>-9.6999999999999993</c:v>
                </c:pt>
              </c:numCache>
            </c:numRef>
          </c:val>
          <c:extLst>
            <c:ext xmlns:c16="http://schemas.microsoft.com/office/drawing/2014/chart" uri="{C3380CC4-5D6E-409C-BE32-E72D297353CC}">
              <c16:uniqueId val="{00000003-D90C-4580-BB84-23AC04AA6645}"/>
            </c:ext>
          </c:extLst>
        </c:ser>
        <c:ser>
          <c:idx val="4"/>
          <c:order val="4"/>
          <c:tx>
            <c:strRef>
              <c:f>RESULTATS!$I$60</c:f>
              <c:strCache>
                <c:ptCount val="1"/>
                <c:pt idx="0">
                  <c:v>Subst. énergie</c:v>
                </c:pt>
              </c:strCache>
            </c:strRef>
          </c:tx>
          <c:spPr>
            <a:solidFill>
              <a:schemeClr val="accent5">
                <a:lumMod val="75000"/>
              </a:schemeClr>
            </a:solidFill>
            <a:ln>
              <a:noFill/>
            </a:ln>
            <a:effectLst/>
          </c:spPr>
          <c:invertIfNegative val="0"/>
          <c:dPt>
            <c:idx val="0"/>
            <c:invertIfNegative val="0"/>
            <c:bubble3D val="0"/>
            <c:spPr>
              <a:pattFill prst="dkDnDiag">
                <a:fgClr>
                  <a:schemeClr val="accent5">
                    <a:lumMod val="75000"/>
                  </a:schemeClr>
                </a:fgClr>
                <a:bgClr>
                  <a:schemeClr val="bg1"/>
                </a:bgClr>
              </a:pattFill>
              <a:ln>
                <a:noFill/>
              </a:ln>
              <a:effectLst/>
            </c:spPr>
            <c:extLst>
              <c:ext xmlns:c16="http://schemas.microsoft.com/office/drawing/2014/chart" uri="{C3380CC4-5D6E-409C-BE32-E72D297353CC}">
                <c16:uniqueId val="{0000000B-D90C-4580-BB84-23AC04AA6645}"/>
              </c:ext>
            </c:extLst>
          </c:dPt>
          <c:dPt>
            <c:idx val="1"/>
            <c:invertIfNegative val="0"/>
            <c:bubble3D val="0"/>
            <c:spPr>
              <a:pattFill prst="dkDnDiag">
                <a:fgClr>
                  <a:schemeClr val="accent5">
                    <a:lumMod val="75000"/>
                  </a:schemeClr>
                </a:fgClr>
                <a:bgClr>
                  <a:schemeClr val="bg1"/>
                </a:bgClr>
              </a:pattFill>
              <a:ln>
                <a:noFill/>
              </a:ln>
              <a:effectLst/>
            </c:spPr>
            <c:extLst>
              <c:ext xmlns:c16="http://schemas.microsoft.com/office/drawing/2014/chart" uri="{C3380CC4-5D6E-409C-BE32-E72D297353CC}">
                <c16:uniqueId val="{00000009-D90C-4580-BB84-23AC04AA6645}"/>
              </c:ext>
            </c:extLst>
          </c:dPt>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RESULTATS!$I$61:$I$68</c:f>
              <c:numCache>
                <c:formatCode>General</c:formatCode>
                <c:ptCount val="8"/>
                <c:pt idx="0">
                  <c:v>-18</c:v>
                </c:pt>
                <c:pt idx="1">
                  <c:v>-18.7</c:v>
                </c:pt>
                <c:pt idx="2">
                  <c:v>-9.1999999999999993</c:v>
                </c:pt>
                <c:pt idx="3">
                  <c:v>-10.3</c:v>
                </c:pt>
                <c:pt idx="4">
                  <c:v>-11</c:v>
                </c:pt>
                <c:pt idx="5">
                  <c:v>-11.4</c:v>
                </c:pt>
                <c:pt idx="6">
                  <c:v>-11.5</c:v>
                </c:pt>
                <c:pt idx="7">
                  <c:v>-11.7</c:v>
                </c:pt>
              </c:numCache>
            </c:numRef>
          </c:val>
          <c:extLst>
            <c:ext xmlns:c16="http://schemas.microsoft.com/office/drawing/2014/chart" uri="{C3380CC4-5D6E-409C-BE32-E72D297353CC}">
              <c16:uniqueId val="{00000004-D90C-4580-BB84-23AC04AA6645}"/>
            </c:ext>
          </c:extLst>
        </c:ser>
        <c:dLbls>
          <c:showLegendKey val="0"/>
          <c:showVal val="0"/>
          <c:showCatName val="0"/>
          <c:showSerName val="0"/>
          <c:showPercent val="0"/>
          <c:showBubbleSize val="0"/>
        </c:dLbls>
        <c:gapWidth val="50"/>
        <c:overlap val="100"/>
        <c:axId val="1432668880"/>
        <c:axId val="1432666384"/>
      </c:barChart>
      <c:lineChart>
        <c:grouping val="standard"/>
        <c:varyColors val="0"/>
        <c:ser>
          <c:idx val="5"/>
          <c:order val="5"/>
          <c:tx>
            <c:strRef>
              <c:f>RESULTATS!$J$60</c:f>
              <c:strCache>
                <c:ptCount val="1"/>
                <c:pt idx="0">
                  <c:v>Total amont-aval hors sols et hors subst.</c:v>
                </c:pt>
              </c:strCache>
            </c:strRef>
          </c:tx>
          <c:spPr>
            <a:ln w="6350" cap="rnd">
              <a:solidFill>
                <a:schemeClr val="bg1"/>
              </a:solidFill>
              <a:round/>
            </a:ln>
            <a:effectLst/>
          </c:spPr>
          <c:marker>
            <c:symbol val="dash"/>
            <c:size val="10"/>
            <c:spPr>
              <a:solidFill>
                <a:schemeClr val="bg1"/>
              </a:solidFill>
              <a:ln w="9525">
                <a:solidFill>
                  <a:schemeClr val="bg1">
                    <a:lumMod val="85000"/>
                  </a:schemeClr>
                </a:solidFill>
              </a:ln>
              <a:effectLst/>
            </c:spPr>
          </c:marker>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RESULTATS!$J$61:$J$68</c:f>
              <c:numCache>
                <c:formatCode>General</c:formatCode>
                <c:ptCount val="8"/>
                <c:pt idx="0">
                  <c:v>-65.400000000000006</c:v>
                </c:pt>
                <c:pt idx="1">
                  <c:v>-40.700000000000003</c:v>
                </c:pt>
                <c:pt idx="2">
                  <c:v>-47.800000000000004</c:v>
                </c:pt>
                <c:pt idx="3">
                  <c:v>-41.2</c:v>
                </c:pt>
                <c:pt idx="4">
                  <c:v>-43</c:v>
                </c:pt>
                <c:pt idx="5">
                  <c:v>-31.700000000000003</c:v>
                </c:pt>
                <c:pt idx="6">
                  <c:v>-12.300000000000002</c:v>
                </c:pt>
                <c:pt idx="7">
                  <c:v>-5.9</c:v>
                </c:pt>
              </c:numCache>
            </c:numRef>
          </c:val>
          <c:smooth val="0"/>
          <c:extLst>
            <c:ext xmlns:c16="http://schemas.microsoft.com/office/drawing/2014/chart" uri="{C3380CC4-5D6E-409C-BE32-E72D297353CC}">
              <c16:uniqueId val="{00000006-D90C-4580-BB84-23AC04AA6645}"/>
            </c:ext>
          </c:extLst>
        </c:ser>
        <c:ser>
          <c:idx val="6"/>
          <c:order val="6"/>
          <c:tx>
            <c:strRef>
              <c:f>RESULTATS!$K$60</c:f>
              <c:strCache>
                <c:ptCount val="1"/>
                <c:pt idx="0">
                  <c:v>Total amont-aval hors sols</c:v>
                </c:pt>
              </c:strCache>
            </c:strRef>
          </c:tx>
          <c:spPr>
            <a:ln w="12700" cap="rnd">
              <a:solidFill>
                <a:schemeClr val="tx1"/>
              </a:solidFill>
              <a:round/>
            </a:ln>
            <a:effectLst/>
          </c:spPr>
          <c:marker>
            <c:symbol val="dash"/>
            <c:size val="10"/>
            <c:spPr>
              <a:solidFill>
                <a:schemeClr val="tx1"/>
              </a:solidFill>
              <a:ln w="9525">
                <a:solidFill>
                  <a:schemeClr val="tx1"/>
                </a:solidFill>
              </a:ln>
              <a:effectLst/>
            </c:spPr>
          </c:marker>
          <c:cat>
            <c:strRef>
              <c:f>RESULTATS!$D$61:$D$68</c:f>
              <c:strCache>
                <c:ptCount val="8"/>
                <c:pt idx="0">
                  <c:v>2010-2015</c:v>
                </c:pt>
                <c:pt idx="1">
                  <c:v>2015-2019</c:v>
                </c:pt>
                <c:pt idx="2">
                  <c:v>2020-2025</c:v>
                </c:pt>
                <c:pt idx="3">
                  <c:v>2025-2030</c:v>
                </c:pt>
                <c:pt idx="4">
                  <c:v>2030-2035</c:v>
                </c:pt>
                <c:pt idx="5">
                  <c:v>2035-2040</c:v>
                </c:pt>
                <c:pt idx="6">
                  <c:v>2040-2045</c:v>
                </c:pt>
                <c:pt idx="7">
                  <c:v>2045-2050</c:v>
                </c:pt>
              </c:strCache>
            </c:strRef>
          </c:cat>
          <c:val>
            <c:numRef>
              <c:f>RESULTATS!$K$61:$K$68</c:f>
              <c:numCache>
                <c:formatCode>General</c:formatCode>
                <c:ptCount val="8"/>
                <c:pt idx="2">
                  <c:v>-65.5</c:v>
                </c:pt>
                <c:pt idx="3">
                  <c:v>-60.3</c:v>
                </c:pt>
                <c:pt idx="4">
                  <c:v>-63.4</c:v>
                </c:pt>
                <c:pt idx="5">
                  <c:v>-52.300000000000004</c:v>
                </c:pt>
                <c:pt idx="6">
                  <c:v>-33.200000000000003</c:v>
                </c:pt>
                <c:pt idx="7">
                  <c:v>-27.299999999999997</c:v>
                </c:pt>
              </c:numCache>
            </c:numRef>
          </c:val>
          <c:smooth val="0"/>
          <c:extLst>
            <c:ext xmlns:c16="http://schemas.microsoft.com/office/drawing/2014/chart" uri="{C3380CC4-5D6E-409C-BE32-E72D297353CC}">
              <c16:uniqueId val="{00000007-D90C-4580-BB84-23AC04AA6645}"/>
            </c:ext>
          </c:extLst>
        </c:ser>
        <c:dLbls>
          <c:showLegendKey val="0"/>
          <c:showVal val="0"/>
          <c:showCatName val="0"/>
          <c:showSerName val="0"/>
          <c:showPercent val="0"/>
          <c:showBubbleSize val="0"/>
        </c:dLbls>
        <c:marker val="1"/>
        <c:smooth val="0"/>
        <c:axId val="1432668880"/>
        <c:axId val="1432666384"/>
      </c:lineChart>
      <c:catAx>
        <c:axId val="1432668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2666384"/>
        <c:crosses val="autoZero"/>
        <c:auto val="1"/>
        <c:lblAlgn val="ctr"/>
        <c:lblOffset val="100"/>
        <c:noMultiLvlLbl val="0"/>
      </c:catAx>
      <c:valAx>
        <c:axId val="1432666384"/>
        <c:scaling>
          <c:orientation val="minMax"/>
          <c:max val="5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Bilan carbone (en MtCO2e/an)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2668880"/>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RESULTATS!$R$60</c:f>
              <c:strCache>
                <c:ptCount val="1"/>
                <c:pt idx="0">
                  <c:v>Biomasse</c:v>
                </c:pt>
              </c:strCache>
            </c:strRef>
          </c:tx>
          <c:spPr>
            <a:solidFill>
              <a:schemeClr val="accent6">
                <a:lumMod val="75000"/>
              </a:schemeClr>
            </a:solidFill>
            <a:ln>
              <a:noFill/>
            </a:ln>
            <a:effectLst/>
          </c:spPr>
          <c:invertIfNegative val="0"/>
          <c:cat>
            <c:strRef>
              <c:f>RESULTATS!$Q$61:$Q$66</c:f>
              <c:strCache>
                <c:ptCount val="6"/>
                <c:pt idx="0">
                  <c:v>2020-2025</c:v>
                </c:pt>
                <c:pt idx="1">
                  <c:v>2025-2030</c:v>
                </c:pt>
                <c:pt idx="2">
                  <c:v>2030-2035</c:v>
                </c:pt>
                <c:pt idx="3">
                  <c:v>2035-2040</c:v>
                </c:pt>
                <c:pt idx="4">
                  <c:v>2040-2045</c:v>
                </c:pt>
                <c:pt idx="5">
                  <c:v>2045-2050</c:v>
                </c:pt>
              </c:strCache>
            </c:strRef>
          </c:cat>
          <c:val>
            <c:numRef>
              <c:f>RESULTATS!$R$61:$R$66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EB0B-44DE-B1DC-50511B704BD7}"/>
            </c:ext>
          </c:extLst>
        </c:ser>
        <c:ser>
          <c:idx val="1"/>
          <c:order val="1"/>
          <c:tx>
            <c:strRef>
              <c:f>RESULTATS!$S$60</c:f>
              <c:strCache>
                <c:ptCount val="1"/>
                <c:pt idx="0">
                  <c:v>Bois mort</c:v>
                </c:pt>
              </c:strCache>
            </c:strRef>
          </c:tx>
          <c:spPr>
            <a:solidFill>
              <a:srgbClr val="9D8B6B"/>
            </a:solidFill>
            <a:ln>
              <a:noFill/>
            </a:ln>
            <a:effectLst/>
          </c:spPr>
          <c:invertIfNegative val="0"/>
          <c:cat>
            <c:strRef>
              <c:f>RESULTATS!$Q$61:$Q$66</c:f>
              <c:strCache>
                <c:ptCount val="6"/>
                <c:pt idx="0">
                  <c:v>2020-2025</c:v>
                </c:pt>
                <c:pt idx="1">
                  <c:v>2025-2030</c:v>
                </c:pt>
                <c:pt idx="2">
                  <c:v>2030-2035</c:v>
                </c:pt>
                <c:pt idx="3">
                  <c:v>2035-2040</c:v>
                </c:pt>
                <c:pt idx="4">
                  <c:v>2040-2045</c:v>
                </c:pt>
                <c:pt idx="5">
                  <c:v>2045-2050</c:v>
                </c:pt>
              </c:strCache>
            </c:strRef>
          </c:cat>
          <c:val>
            <c:numRef>
              <c:f>RESULTATS!$S$61:$S$66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B0B-44DE-B1DC-50511B704BD7}"/>
            </c:ext>
          </c:extLst>
        </c:ser>
        <c:ser>
          <c:idx val="2"/>
          <c:order val="2"/>
          <c:tx>
            <c:strRef>
              <c:f>RESULTATS!$T$60</c:f>
              <c:strCache>
                <c:ptCount val="1"/>
                <c:pt idx="0">
                  <c:v>Produits bois</c:v>
                </c:pt>
              </c:strCache>
            </c:strRef>
          </c:tx>
          <c:spPr>
            <a:solidFill>
              <a:srgbClr val="C00000"/>
            </a:solidFill>
            <a:ln>
              <a:noFill/>
            </a:ln>
            <a:effectLst/>
          </c:spPr>
          <c:invertIfNegative val="0"/>
          <c:cat>
            <c:strRef>
              <c:f>RESULTATS!$Q$61:$Q$66</c:f>
              <c:strCache>
                <c:ptCount val="6"/>
                <c:pt idx="0">
                  <c:v>2020-2025</c:v>
                </c:pt>
                <c:pt idx="1">
                  <c:v>2025-2030</c:v>
                </c:pt>
                <c:pt idx="2">
                  <c:v>2030-2035</c:v>
                </c:pt>
                <c:pt idx="3">
                  <c:v>2035-2040</c:v>
                </c:pt>
                <c:pt idx="4">
                  <c:v>2040-2045</c:v>
                </c:pt>
                <c:pt idx="5">
                  <c:v>2045-2050</c:v>
                </c:pt>
              </c:strCache>
            </c:strRef>
          </c:cat>
          <c:val>
            <c:numRef>
              <c:f>RESULTATS!$T$61:$T$66</c:f>
              <c:numCache>
                <c:formatCode>General</c:formatCode>
                <c:ptCount val="6"/>
                <c:pt idx="0">
                  <c:v>-2.2999999999999998</c:v>
                </c:pt>
                <c:pt idx="1">
                  <c:v>-5.9</c:v>
                </c:pt>
                <c:pt idx="2">
                  <c:v>-10.199999999999999</c:v>
                </c:pt>
                <c:pt idx="3">
                  <c:v>-12.4</c:v>
                </c:pt>
                <c:pt idx="4">
                  <c:v>-12.799999999999999</c:v>
                </c:pt>
                <c:pt idx="5">
                  <c:v>-13.5</c:v>
                </c:pt>
              </c:numCache>
            </c:numRef>
          </c:val>
          <c:extLst>
            <c:ext xmlns:c16="http://schemas.microsoft.com/office/drawing/2014/chart" uri="{C3380CC4-5D6E-409C-BE32-E72D297353CC}">
              <c16:uniqueId val="{00000002-EB0B-44DE-B1DC-50511B704BD7}"/>
            </c:ext>
          </c:extLst>
        </c:ser>
        <c:ser>
          <c:idx val="3"/>
          <c:order val="3"/>
          <c:tx>
            <c:strRef>
              <c:f>RESULTATS!$U$60</c:f>
              <c:strCache>
                <c:ptCount val="1"/>
                <c:pt idx="0">
                  <c:v>Subst. matériaux</c:v>
                </c:pt>
              </c:strCache>
            </c:strRef>
          </c:tx>
          <c:spPr>
            <a:solidFill>
              <a:schemeClr val="accent5">
                <a:lumMod val="60000"/>
                <a:lumOff val="40000"/>
              </a:schemeClr>
            </a:solidFill>
            <a:ln>
              <a:noFill/>
            </a:ln>
            <a:effectLst/>
          </c:spPr>
          <c:invertIfNegative val="0"/>
          <c:dPt>
            <c:idx val="0"/>
            <c:invertIfNegative val="0"/>
            <c:bubble3D val="0"/>
            <c:spPr>
              <a:pattFill prst="dkDnDiag">
                <a:fgClr>
                  <a:schemeClr val="accent5">
                    <a:lumMod val="60000"/>
                    <a:lumOff val="40000"/>
                  </a:schemeClr>
                </a:fgClr>
                <a:bgClr>
                  <a:schemeClr val="bg1"/>
                </a:bgClr>
              </a:pattFill>
              <a:ln>
                <a:noFill/>
              </a:ln>
              <a:effectLst/>
            </c:spPr>
            <c:extLst>
              <c:ext xmlns:c16="http://schemas.microsoft.com/office/drawing/2014/chart" uri="{C3380CC4-5D6E-409C-BE32-E72D297353CC}">
                <c16:uniqueId val="{00000004-EB0B-44DE-B1DC-50511B704BD7}"/>
              </c:ext>
            </c:extLst>
          </c:dPt>
          <c:dPt>
            <c:idx val="1"/>
            <c:invertIfNegative val="0"/>
            <c:bubble3D val="0"/>
            <c:spPr>
              <a:pattFill prst="dkDnDiag">
                <a:fgClr>
                  <a:schemeClr val="accent5">
                    <a:lumMod val="60000"/>
                    <a:lumOff val="40000"/>
                  </a:schemeClr>
                </a:fgClr>
                <a:bgClr>
                  <a:schemeClr val="bg1"/>
                </a:bgClr>
              </a:pattFill>
              <a:ln>
                <a:noFill/>
              </a:ln>
              <a:effectLst/>
            </c:spPr>
            <c:extLst>
              <c:ext xmlns:c16="http://schemas.microsoft.com/office/drawing/2014/chart" uri="{C3380CC4-5D6E-409C-BE32-E72D297353CC}">
                <c16:uniqueId val="{00000006-EB0B-44DE-B1DC-50511B704BD7}"/>
              </c:ext>
            </c:extLst>
          </c:dPt>
          <c:cat>
            <c:strRef>
              <c:f>RESULTATS!$Q$61:$Q$66</c:f>
              <c:strCache>
                <c:ptCount val="6"/>
                <c:pt idx="0">
                  <c:v>2020-2025</c:v>
                </c:pt>
                <c:pt idx="1">
                  <c:v>2025-2030</c:v>
                </c:pt>
                <c:pt idx="2">
                  <c:v>2030-2035</c:v>
                </c:pt>
                <c:pt idx="3">
                  <c:v>2035-2040</c:v>
                </c:pt>
                <c:pt idx="4">
                  <c:v>2040-2045</c:v>
                </c:pt>
                <c:pt idx="5">
                  <c:v>2045-2050</c:v>
                </c:pt>
              </c:strCache>
            </c:strRef>
          </c:cat>
          <c:val>
            <c:numRef>
              <c:f>RESULTATS!$U$61:$U$66</c:f>
              <c:numCache>
                <c:formatCode>General</c:formatCode>
                <c:ptCount val="6"/>
                <c:pt idx="0">
                  <c:v>-0.69999999999999929</c:v>
                </c:pt>
                <c:pt idx="1">
                  <c:v>-1.5</c:v>
                </c:pt>
                <c:pt idx="2">
                  <c:v>-2.5999999999999996</c:v>
                </c:pt>
                <c:pt idx="3">
                  <c:v>-3.3000000000000007</c:v>
                </c:pt>
                <c:pt idx="4">
                  <c:v>-3.2999999999999989</c:v>
                </c:pt>
                <c:pt idx="5">
                  <c:v>-3.4000000000000004</c:v>
                </c:pt>
              </c:numCache>
            </c:numRef>
          </c:val>
          <c:extLst>
            <c:ext xmlns:c16="http://schemas.microsoft.com/office/drawing/2014/chart" uri="{C3380CC4-5D6E-409C-BE32-E72D297353CC}">
              <c16:uniqueId val="{00000007-EB0B-44DE-B1DC-50511B704BD7}"/>
            </c:ext>
          </c:extLst>
        </c:ser>
        <c:ser>
          <c:idx val="4"/>
          <c:order val="4"/>
          <c:tx>
            <c:strRef>
              <c:f>RESULTATS!$V$60</c:f>
              <c:strCache>
                <c:ptCount val="1"/>
                <c:pt idx="0">
                  <c:v>Subst. énergie</c:v>
                </c:pt>
              </c:strCache>
            </c:strRef>
          </c:tx>
          <c:spPr>
            <a:solidFill>
              <a:schemeClr val="accent5">
                <a:lumMod val="75000"/>
              </a:schemeClr>
            </a:solidFill>
            <a:ln>
              <a:noFill/>
            </a:ln>
            <a:effectLst/>
          </c:spPr>
          <c:invertIfNegative val="0"/>
          <c:dPt>
            <c:idx val="0"/>
            <c:invertIfNegative val="0"/>
            <c:bubble3D val="0"/>
            <c:spPr>
              <a:pattFill prst="dkDnDiag">
                <a:fgClr>
                  <a:schemeClr val="accent5">
                    <a:lumMod val="75000"/>
                  </a:schemeClr>
                </a:fgClr>
                <a:bgClr>
                  <a:schemeClr val="bg1"/>
                </a:bgClr>
              </a:pattFill>
              <a:ln>
                <a:noFill/>
              </a:ln>
              <a:effectLst/>
            </c:spPr>
            <c:extLst>
              <c:ext xmlns:c16="http://schemas.microsoft.com/office/drawing/2014/chart" uri="{C3380CC4-5D6E-409C-BE32-E72D297353CC}">
                <c16:uniqueId val="{00000009-EB0B-44DE-B1DC-50511B704BD7}"/>
              </c:ext>
            </c:extLst>
          </c:dPt>
          <c:dPt>
            <c:idx val="1"/>
            <c:invertIfNegative val="0"/>
            <c:bubble3D val="0"/>
            <c:spPr>
              <a:pattFill prst="dkDnDiag">
                <a:fgClr>
                  <a:schemeClr val="accent5">
                    <a:lumMod val="75000"/>
                  </a:schemeClr>
                </a:fgClr>
                <a:bgClr>
                  <a:schemeClr val="bg1"/>
                </a:bgClr>
              </a:pattFill>
              <a:ln>
                <a:noFill/>
              </a:ln>
              <a:effectLst/>
            </c:spPr>
            <c:extLst>
              <c:ext xmlns:c16="http://schemas.microsoft.com/office/drawing/2014/chart" uri="{C3380CC4-5D6E-409C-BE32-E72D297353CC}">
                <c16:uniqueId val="{0000000B-EB0B-44DE-B1DC-50511B704BD7}"/>
              </c:ext>
            </c:extLst>
          </c:dPt>
          <c:cat>
            <c:strRef>
              <c:f>RESULTATS!$Q$61:$Q$66</c:f>
              <c:strCache>
                <c:ptCount val="6"/>
                <c:pt idx="0">
                  <c:v>2020-2025</c:v>
                </c:pt>
                <c:pt idx="1">
                  <c:v>2025-2030</c:v>
                </c:pt>
                <c:pt idx="2">
                  <c:v>2030-2035</c:v>
                </c:pt>
                <c:pt idx="3">
                  <c:v>2035-2040</c:v>
                </c:pt>
                <c:pt idx="4">
                  <c:v>2040-2045</c:v>
                </c:pt>
                <c:pt idx="5">
                  <c:v>2045-2050</c:v>
                </c:pt>
              </c:strCache>
            </c:strRef>
          </c:cat>
          <c:val>
            <c:numRef>
              <c:f>RESULTATS!$V$61:$V$66</c:f>
              <c:numCache>
                <c:formatCode>General</c:formatCode>
                <c:ptCount val="6"/>
                <c:pt idx="0">
                  <c:v>0.79999999999999893</c:v>
                </c:pt>
                <c:pt idx="1">
                  <c:v>2.6000000000000005</c:v>
                </c:pt>
                <c:pt idx="2">
                  <c:v>4.9000000000000004</c:v>
                </c:pt>
                <c:pt idx="3">
                  <c:v>6</c:v>
                </c:pt>
                <c:pt idx="4">
                  <c:v>6.1</c:v>
                </c:pt>
                <c:pt idx="5">
                  <c:v>6.2999999999999989</c:v>
                </c:pt>
              </c:numCache>
            </c:numRef>
          </c:val>
          <c:extLst>
            <c:ext xmlns:c16="http://schemas.microsoft.com/office/drawing/2014/chart" uri="{C3380CC4-5D6E-409C-BE32-E72D297353CC}">
              <c16:uniqueId val="{0000000C-EB0B-44DE-B1DC-50511B704BD7}"/>
            </c:ext>
          </c:extLst>
        </c:ser>
        <c:dLbls>
          <c:showLegendKey val="0"/>
          <c:showVal val="0"/>
          <c:showCatName val="0"/>
          <c:showSerName val="0"/>
          <c:showPercent val="0"/>
          <c:showBubbleSize val="0"/>
        </c:dLbls>
        <c:gapWidth val="50"/>
        <c:overlap val="100"/>
        <c:axId val="1432668880"/>
        <c:axId val="1432666384"/>
      </c:barChart>
      <c:lineChart>
        <c:grouping val="standard"/>
        <c:varyColors val="0"/>
        <c:ser>
          <c:idx val="5"/>
          <c:order val="5"/>
          <c:tx>
            <c:strRef>
              <c:f>RESULTATS!$W$60</c:f>
              <c:strCache>
                <c:ptCount val="1"/>
                <c:pt idx="0">
                  <c:v>Diff. tot. amont-aval hors sols</c:v>
                </c:pt>
              </c:strCache>
            </c:strRef>
          </c:tx>
          <c:spPr>
            <a:ln w="6350" cap="rnd">
              <a:solidFill>
                <a:schemeClr val="tx1"/>
              </a:solidFill>
              <a:round/>
            </a:ln>
            <a:effectLst/>
          </c:spPr>
          <c:marker>
            <c:symbol val="dash"/>
            <c:size val="10"/>
            <c:spPr>
              <a:solidFill>
                <a:schemeClr val="tx1"/>
              </a:solidFill>
              <a:ln w="9525">
                <a:solidFill>
                  <a:schemeClr val="tx1"/>
                </a:solidFill>
              </a:ln>
              <a:effectLst/>
            </c:spPr>
          </c:marker>
          <c:cat>
            <c:strRef>
              <c:f>RESULTATS!$Q$61:$Q$66</c:f>
              <c:strCache>
                <c:ptCount val="6"/>
                <c:pt idx="0">
                  <c:v>2020-2025</c:v>
                </c:pt>
                <c:pt idx="1">
                  <c:v>2025-2030</c:v>
                </c:pt>
                <c:pt idx="2">
                  <c:v>2030-2035</c:v>
                </c:pt>
                <c:pt idx="3">
                  <c:v>2035-2040</c:v>
                </c:pt>
                <c:pt idx="4">
                  <c:v>2040-2045</c:v>
                </c:pt>
                <c:pt idx="5">
                  <c:v>2045-2050</c:v>
                </c:pt>
              </c:strCache>
            </c:strRef>
          </c:cat>
          <c:val>
            <c:numRef>
              <c:f>RESULTATS!$W$61:$W$66</c:f>
              <c:numCache>
                <c:formatCode>General</c:formatCode>
                <c:ptCount val="6"/>
                <c:pt idx="0">
                  <c:v>-2.2000000000000002</c:v>
                </c:pt>
                <c:pt idx="1">
                  <c:v>-4.8</c:v>
                </c:pt>
                <c:pt idx="2">
                  <c:v>-7.8999999999999986</c:v>
                </c:pt>
                <c:pt idx="3">
                  <c:v>-9.7000000000000011</c:v>
                </c:pt>
                <c:pt idx="4">
                  <c:v>-9.9999999999999982</c:v>
                </c:pt>
                <c:pt idx="5">
                  <c:v>-10.6</c:v>
                </c:pt>
              </c:numCache>
            </c:numRef>
          </c:val>
          <c:smooth val="0"/>
          <c:extLst>
            <c:ext xmlns:c16="http://schemas.microsoft.com/office/drawing/2014/chart" uri="{C3380CC4-5D6E-409C-BE32-E72D297353CC}">
              <c16:uniqueId val="{0000000D-EB0B-44DE-B1DC-50511B704BD7}"/>
            </c:ext>
          </c:extLst>
        </c:ser>
        <c:dLbls>
          <c:showLegendKey val="0"/>
          <c:showVal val="0"/>
          <c:showCatName val="0"/>
          <c:showSerName val="0"/>
          <c:showPercent val="0"/>
          <c:showBubbleSize val="0"/>
        </c:dLbls>
        <c:marker val="1"/>
        <c:smooth val="0"/>
        <c:axId val="1432668880"/>
        <c:axId val="1432666384"/>
      </c:lineChart>
      <c:catAx>
        <c:axId val="1432668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2666384"/>
        <c:crosses val="autoZero"/>
        <c:auto val="1"/>
        <c:lblAlgn val="ctr"/>
        <c:lblOffset val="100"/>
        <c:noMultiLvlLbl val="0"/>
      </c:catAx>
      <c:valAx>
        <c:axId val="1432666384"/>
        <c:scaling>
          <c:orientation val="minMax"/>
          <c:max val="100"/>
          <c:min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Différentiels</a:t>
                </a:r>
                <a:r>
                  <a:rPr lang="fr-FR" baseline="0"/>
                  <a:t> de b</a:t>
                </a:r>
                <a:r>
                  <a:rPr lang="fr-FR"/>
                  <a:t>ilan carbone (en MtCO2e/an)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2668880"/>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RESULTATS!$AC$70</c:f>
              <c:strCache>
                <c:ptCount val="1"/>
                <c:pt idx="0">
                  <c:v>BO</c:v>
                </c:pt>
              </c:strCache>
            </c:strRef>
          </c:tx>
          <c:spPr>
            <a:solidFill>
              <a:srgbClr val="9D8B6B"/>
            </a:solidFill>
            <a:ln>
              <a:noFill/>
            </a:ln>
            <a:effectLst/>
          </c:spPr>
          <c:invertIfNegative val="0"/>
          <c:cat>
            <c:multiLvlStrRef>
              <c:f>RESULTATS!$AD$68:$AG$69</c:f>
              <c:multiLvlStrCache>
                <c:ptCount val="4"/>
                <c:lvl>
                  <c:pt idx="0">
                    <c:v>2020-2035</c:v>
                  </c:pt>
                  <c:pt idx="1">
                    <c:v>2035-2050</c:v>
                  </c:pt>
                  <c:pt idx="2">
                    <c:v>2020-2035</c:v>
                  </c:pt>
                  <c:pt idx="3">
                    <c:v>2035-2050</c:v>
                  </c:pt>
                </c:lvl>
                <c:lvl>
                  <c:pt idx="0">
                    <c:v>Feuillus</c:v>
                  </c:pt>
                  <c:pt idx="2">
                    <c:v>Résineux</c:v>
                  </c:pt>
                </c:lvl>
              </c:multiLvlStrCache>
            </c:multiLvlStrRef>
          </c:cat>
          <c:val>
            <c:numRef>
              <c:f>RESULTATS!$AD$70:$AG$70</c:f>
              <c:numCache>
                <c:formatCode>General</c:formatCode>
                <c:ptCount val="4"/>
                <c:pt idx="0">
                  <c:v>219.12099999999998</c:v>
                </c:pt>
                <c:pt idx="1">
                  <c:v>273.51499999999999</c:v>
                </c:pt>
                <c:pt idx="2">
                  <c:v>391.13499999999999</c:v>
                </c:pt>
                <c:pt idx="3">
                  <c:v>415.78899999999999</c:v>
                </c:pt>
              </c:numCache>
            </c:numRef>
          </c:val>
          <c:extLst>
            <c:ext xmlns:c16="http://schemas.microsoft.com/office/drawing/2014/chart" uri="{C3380CC4-5D6E-409C-BE32-E72D297353CC}">
              <c16:uniqueId val="{00000000-A3FF-4A42-B8F5-A3F45A5D9727}"/>
            </c:ext>
          </c:extLst>
        </c:ser>
        <c:ser>
          <c:idx val="1"/>
          <c:order val="1"/>
          <c:tx>
            <c:strRef>
              <c:f>RESULTATS!$AC$71</c:f>
              <c:strCache>
                <c:ptCount val="1"/>
                <c:pt idx="0">
                  <c:v>BIBE</c:v>
                </c:pt>
              </c:strCache>
            </c:strRef>
          </c:tx>
          <c:spPr>
            <a:solidFill>
              <a:schemeClr val="accent4"/>
            </a:solidFill>
            <a:ln>
              <a:noFill/>
            </a:ln>
            <a:effectLst/>
          </c:spPr>
          <c:invertIfNegative val="0"/>
          <c:cat>
            <c:multiLvlStrRef>
              <c:f>RESULTATS!$AD$68:$AG$69</c:f>
              <c:multiLvlStrCache>
                <c:ptCount val="4"/>
                <c:lvl>
                  <c:pt idx="0">
                    <c:v>2020-2035</c:v>
                  </c:pt>
                  <c:pt idx="1">
                    <c:v>2035-2050</c:v>
                  </c:pt>
                  <c:pt idx="2">
                    <c:v>2020-2035</c:v>
                  </c:pt>
                  <c:pt idx="3">
                    <c:v>2035-2050</c:v>
                  </c:pt>
                </c:lvl>
                <c:lvl>
                  <c:pt idx="0">
                    <c:v>Feuillus</c:v>
                  </c:pt>
                  <c:pt idx="2">
                    <c:v>Résineux</c:v>
                  </c:pt>
                </c:lvl>
              </c:multiLvlStrCache>
            </c:multiLvlStrRef>
          </c:cat>
          <c:val>
            <c:numRef>
              <c:f>RESULTATS!$AD$71:$AG$71</c:f>
              <c:numCache>
                <c:formatCode>General</c:formatCode>
                <c:ptCount val="4"/>
                <c:pt idx="0">
                  <c:v>682.31799999999998</c:v>
                </c:pt>
                <c:pt idx="1">
                  <c:v>1004.482</c:v>
                </c:pt>
                <c:pt idx="2">
                  <c:v>145.14599999999999</c:v>
                </c:pt>
                <c:pt idx="3">
                  <c:v>154.65200000000002</c:v>
                </c:pt>
              </c:numCache>
            </c:numRef>
          </c:val>
          <c:extLst>
            <c:ext xmlns:c16="http://schemas.microsoft.com/office/drawing/2014/chart" uri="{C3380CC4-5D6E-409C-BE32-E72D297353CC}">
              <c16:uniqueId val="{00000001-A3FF-4A42-B8F5-A3F45A5D9727}"/>
            </c:ext>
          </c:extLst>
        </c:ser>
        <c:dLbls>
          <c:showLegendKey val="0"/>
          <c:showVal val="0"/>
          <c:showCatName val="0"/>
          <c:showSerName val="0"/>
          <c:showPercent val="0"/>
          <c:showBubbleSize val="0"/>
        </c:dLbls>
        <c:gapWidth val="50"/>
        <c:overlap val="100"/>
        <c:axId val="1164831216"/>
        <c:axId val="1164829968"/>
      </c:barChart>
      <c:catAx>
        <c:axId val="1164831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64829968"/>
        <c:crosses val="autoZero"/>
        <c:auto val="1"/>
        <c:lblAlgn val="ctr"/>
        <c:lblOffset val="100"/>
        <c:noMultiLvlLbl val="0"/>
      </c:catAx>
      <c:valAx>
        <c:axId val="1164829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Disponibilités techniques (en milliers de m3/an, pertes déduites)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164831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9">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12</xdr:col>
      <xdr:colOff>474345</xdr:colOff>
      <xdr:row>0</xdr:row>
      <xdr:rowOff>182880</xdr:rowOff>
    </xdr:from>
    <xdr:to>
      <xdr:col>18</xdr:col>
      <xdr:colOff>478516</xdr:colOff>
      <xdr:row>5</xdr:row>
      <xdr:rowOff>173446</xdr:rowOff>
    </xdr:to>
    <xdr:pic>
      <xdr:nvPicPr>
        <xdr:cNvPr id="2" name="Image 1">
          <a:extLst>
            <a:ext uri="{FF2B5EF4-FFF2-40B4-BE49-F238E27FC236}">
              <a16:creationId xmlns:a16="http://schemas.microsoft.com/office/drawing/2014/main" id="{EF11166E-4172-4A9B-9747-336F5A9E858B}"/>
            </a:ext>
          </a:extLst>
        </xdr:cNvPr>
        <xdr:cNvPicPr>
          <a:picLocks noChangeAspect="1"/>
        </xdr:cNvPicPr>
      </xdr:nvPicPr>
      <xdr:blipFill>
        <a:blip xmlns:r="http://schemas.openxmlformats.org/officeDocument/2006/relationships" r:embed="rId1"/>
        <a:stretch>
          <a:fillRect/>
        </a:stretch>
      </xdr:blipFill>
      <xdr:spPr>
        <a:xfrm>
          <a:off x="9599295" y="182880"/>
          <a:ext cx="4162786" cy="1063081"/>
        </a:xfrm>
        <a:prstGeom prst="rect">
          <a:avLst/>
        </a:prstGeom>
      </xdr:spPr>
    </xdr:pic>
    <xdr:clientData/>
  </xdr:twoCellAnchor>
  <xdr:twoCellAnchor editAs="oneCell">
    <xdr:from>
      <xdr:col>8</xdr:col>
      <xdr:colOff>226695</xdr:colOff>
      <xdr:row>0</xdr:row>
      <xdr:rowOff>140970</xdr:rowOff>
    </xdr:from>
    <xdr:to>
      <xdr:col>12</xdr:col>
      <xdr:colOff>264932</xdr:colOff>
      <xdr:row>6</xdr:row>
      <xdr:rowOff>38200</xdr:rowOff>
    </xdr:to>
    <xdr:pic>
      <xdr:nvPicPr>
        <xdr:cNvPr id="3" name="Image 2">
          <a:extLst>
            <a:ext uri="{FF2B5EF4-FFF2-40B4-BE49-F238E27FC236}">
              <a16:creationId xmlns:a16="http://schemas.microsoft.com/office/drawing/2014/main" id="{D350A5F6-705E-4E2F-85CE-356B10513BE7}"/>
            </a:ext>
          </a:extLst>
        </xdr:cNvPr>
        <xdr:cNvPicPr>
          <a:picLocks noChangeAspect="1"/>
        </xdr:cNvPicPr>
      </xdr:nvPicPr>
      <xdr:blipFill>
        <a:blip xmlns:r="http://schemas.openxmlformats.org/officeDocument/2006/relationships" r:embed="rId2"/>
        <a:stretch>
          <a:fillRect/>
        </a:stretch>
      </xdr:blipFill>
      <xdr:spPr>
        <a:xfrm>
          <a:off x="7818120" y="140970"/>
          <a:ext cx="1571762" cy="1154530"/>
        </a:xfrm>
        <a:prstGeom prst="rect">
          <a:avLst/>
        </a:prstGeom>
      </xdr:spPr>
    </xdr:pic>
    <xdr:clientData/>
  </xdr:twoCellAnchor>
  <xdr:twoCellAnchor editAs="oneCell">
    <xdr:from>
      <xdr:col>16</xdr:col>
      <xdr:colOff>135255</xdr:colOff>
      <xdr:row>9</xdr:row>
      <xdr:rowOff>5715</xdr:rowOff>
    </xdr:from>
    <xdr:to>
      <xdr:col>21</xdr:col>
      <xdr:colOff>610894</xdr:colOff>
      <xdr:row>9</xdr:row>
      <xdr:rowOff>3752850</xdr:rowOff>
    </xdr:to>
    <xdr:pic>
      <xdr:nvPicPr>
        <xdr:cNvPr id="6" name="Image 5">
          <a:extLst>
            <a:ext uri="{FF2B5EF4-FFF2-40B4-BE49-F238E27FC236}">
              <a16:creationId xmlns:a16="http://schemas.microsoft.com/office/drawing/2014/main" id="{4E6C872D-C20D-47E9-BEA4-A3C10E424479}"/>
            </a:ext>
          </a:extLst>
        </xdr:cNvPr>
        <xdr:cNvPicPr>
          <a:picLocks noChangeAspect="1"/>
        </xdr:cNvPicPr>
      </xdr:nvPicPr>
      <xdr:blipFill>
        <a:blip xmlns:r="http://schemas.openxmlformats.org/officeDocument/2006/relationships" r:embed="rId3"/>
        <a:stretch>
          <a:fillRect/>
        </a:stretch>
      </xdr:blipFill>
      <xdr:spPr>
        <a:xfrm>
          <a:off x="12422505" y="1805940"/>
          <a:ext cx="3847489" cy="3743325"/>
        </a:xfrm>
        <a:prstGeom prst="rect">
          <a:avLst/>
        </a:prstGeom>
      </xdr:spPr>
    </xdr:pic>
    <xdr:clientData/>
  </xdr:twoCellAnchor>
  <xdr:twoCellAnchor editAs="oneCell">
    <xdr:from>
      <xdr:col>0</xdr:col>
      <xdr:colOff>65628</xdr:colOff>
      <xdr:row>9</xdr:row>
      <xdr:rowOff>0</xdr:rowOff>
    </xdr:from>
    <xdr:to>
      <xdr:col>8</xdr:col>
      <xdr:colOff>187744</xdr:colOff>
      <xdr:row>9</xdr:row>
      <xdr:rowOff>4171950</xdr:rowOff>
    </xdr:to>
    <xdr:pic>
      <xdr:nvPicPr>
        <xdr:cNvPr id="9" name="Image 8">
          <a:extLst>
            <a:ext uri="{FF2B5EF4-FFF2-40B4-BE49-F238E27FC236}">
              <a16:creationId xmlns:a16="http://schemas.microsoft.com/office/drawing/2014/main" id="{C844017A-E85D-4C06-B864-72A5A2EB8518}"/>
            </a:ext>
          </a:extLst>
        </xdr:cNvPr>
        <xdr:cNvPicPr>
          <a:picLocks noChangeAspect="1"/>
        </xdr:cNvPicPr>
      </xdr:nvPicPr>
      <xdr:blipFill>
        <a:blip xmlns:r="http://schemas.openxmlformats.org/officeDocument/2006/relationships" r:embed="rId4"/>
        <a:stretch>
          <a:fillRect/>
        </a:stretch>
      </xdr:blipFill>
      <xdr:spPr>
        <a:xfrm>
          <a:off x="65628" y="1800225"/>
          <a:ext cx="7713541" cy="4162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15</xdr:row>
      <xdr:rowOff>173355</xdr:rowOff>
    </xdr:from>
    <xdr:to>
      <xdr:col>12</xdr:col>
      <xdr:colOff>0</xdr:colOff>
      <xdr:row>33</xdr:row>
      <xdr:rowOff>57150</xdr:rowOff>
    </xdr:to>
    <xdr:graphicFrame macro="">
      <xdr:nvGraphicFramePr>
        <xdr:cNvPr id="2" name="Graphique 1">
          <a:extLst>
            <a:ext uri="{FF2B5EF4-FFF2-40B4-BE49-F238E27FC236}">
              <a16:creationId xmlns:a16="http://schemas.microsoft.com/office/drawing/2014/main" id="{420EEC18-B2FF-4776-A380-3B09CB875F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16</xdr:row>
      <xdr:rowOff>0</xdr:rowOff>
    </xdr:from>
    <xdr:to>
      <xdr:col>23</xdr:col>
      <xdr:colOff>286093</xdr:colOff>
      <xdr:row>31</xdr:row>
      <xdr:rowOff>0</xdr:rowOff>
    </xdr:to>
    <xdr:graphicFrame macro="">
      <xdr:nvGraphicFramePr>
        <xdr:cNvPr id="3" name="Graphique 2">
          <a:extLst>
            <a:ext uri="{FF2B5EF4-FFF2-40B4-BE49-F238E27FC236}">
              <a16:creationId xmlns:a16="http://schemas.microsoft.com/office/drawing/2014/main" id="{E2BD2570-44CD-4B42-8AB9-4F6B9218E4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266700</xdr:colOff>
      <xdr:row>16</xdr:row>
      <xdr:rowOff>1905</xdr:rowOff>
    </xdr:from>
    <xdr:to>
      <xdr:col>34</xdr:col>
      <xdr:colOff>1904</xdr:colOff>
      <xdr:row>31</xdr:row>
      <xdr:rowOff>1905</xdr:rowOff>
    </xdr:to>
    <xdr:graphicFrame macro="">
      <xdr:nvGraphicFramePr>
        <xdr:cNvPr id="4" name="Graphique 3">
          <a:extLst>
            <a:ext uri="{FF2B5EF4-FFF2-40B4-BE49-F238E27FC236}">
              <a16:creationId xmlns:a16="http://schemas.microsoft.com/office/drawing/2014/main" id="{28C72944-7845-461E-BB3F-7F09796183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xdr:colOff>
      <xdr:row>57</xdr:row>
      <xdr:rowOff>0</xdr:rowOff>
    </xdr:from>
    <xdr:to>
      <xdr:col>12</xdr:col>
      <xdr:colOff>1905</xdr:colOff>
      <xdr:row>77</xdr:row>
      <xdr:rowOff>57150</xdr:rowOff>
    </xdr:to>
    <xdr:graphicFrame macro="">
      <xdr:nvGraphicFramePr>
        <xdr:cNvPr id="5" name="Graphique 4">
          <a:extLst>
            <a:ext uri="{FF2B5EF4-FFF2-40B4-BE49-F238E27FC236}">
              <a16:creationId xmlns:a16="http://schemas.microsoft.com/office/drawing/2014/main" id="{8BD9771F-99C5-44AF-BF1F-5F7F52C86A9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133350</xdr:colOff>
      <xdr:row>57</xdr:row>
      <xdr:rowOff>9525</xdr:rowOff>
    </xdr:from>
    <xdr:to>
      <xdr:col>24</xdr:col>
      <xdr:colOff>491490</xdr:colOff>
      <xdr:row>77</xdr:row>
      <xdr:rowOff>57150</xdr:rowOff>
    </xdr:to>
    <xdr:graphicFrame macro="">
      <xdr:nvGraphicFramePr>
        <xdr:cNvPr id="6" name="Graphique 5">
          <a:extLst>
            <a:ext uri="{FF2B5EF4-FFF2-40B4-BE49-F238E27FC236}">
              <a16:creationId xmlns:a16="http://schemas.microsoft.com/office/drawing/2014/main" id="{240C617D-2644-4FA3-A128-D3850E8F38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131445</xdr:colOff>
      <xdr:row>63</xdr:row>
      <xdr:rowOff>76199</xdr:rowOff>
    </xdr:from>
    <xdr:to>
      <xdr:col>34</xdr:col>
      <xdr:colOff>34290</xdr:colOff>
      <xdr:row>76</xdr:row>
      <xdr:rowOff>100965</xdr:rowOff>
    </xdr:to>
    <xdr:graphicFrame macro="">
      <xdr:nvGraphicFramePr>
        <xdr:cNvPr id="7" name="Graphique 6">
          <a:extLst>
            <a:ext uri="{FF2B5EF4-FFF2-40B4-BE49-F238E27FC236}">
              <a16:creationId xmlns:a16="http://schemas.microsoft.com/office/drawing/2014/main" id="{317FDB58-FE92-4AD9-8787-9A4748CCA8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cartofob.ign.fr/" TargetMode="External"/><Relationship Id="rId1" Type="http://schemas.openxmlformats.org/officeDocument/2006/relationships/hyperlink" Target="http://www.ign.fr/projections-bois-carbone-foret-francaise-2023-2024"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9C35-3F28-4E5D-9652-1506606F1016}">
  <dimension ref="A1:W72"/>
  <sheetViews>
    <sheetView showGridLines="0" tabSelected="1" workbookViewId="0">
      <selection sqref="A1:H1"/>
    </sheetView>
  </sheetViews>
  <sheetFormatPr baseColWidth="10" defaultRowHeight="14.4" x14ac:dyDescent="0.3"/>
  <cols>
    <col min="1" max="1" width="30" bestFit="1" customWidth="1"/>
    <col min="2" max="3" width="11.5546875" customWidth="1"/>
    <col min="9" max="11" width="3.5546875" customWidth="1"/>
    <col min="17" max="17" width="3.109375" customWidth="1"/>
    <col min="23" max="23" width="2.88671875" customWidth="1"/>
  </cols>
  <sheetData>
    <row r="1" spans="1:23" s="3" customFormat="1" ht="27.6" customHeight="1" x14ac:dyDescent="0.35">
      <c r="A1" s="167" t="s">
        <v>259</v>
      </c>
      <c r="B1" s="167"/>
      <c r="C1" s="167"/>
      <c r="D1" s="167"/>
      <c r="E1" s="167"/>
      <c r="F1" s="167"/>
      <c r="G1" s="167"/>
      <c r="H1" s="167"/>
      <c r="Q1" s="4"/>
      <c r="S1" s="4"/>
      <c r="T1" s="4"/>
    </row>
    <row r="2" spans="1:23" s="3" customFormat="1" x14ac:dyDescent="0.3"/>
    <row r="3" spans="1:23" s="3" customFormat="1" x14ac:dyDescent="0.3">
      <c r="A3" s="169" t="s">
        <v>271</v>
      </c>
      <c r="B3" s="169"/>
      <c r="C3" s="169"/>
    </row>
    <row r="4" spans="1:23" s="3" customFormat="1" x14ac:dyDescent="0.3">
      <c r="A4" s="7"/>
    </row>
    <row r="5" spans="1:23" s="3" customFormat="1" x14ac:dyDescent="0.3">
      <c r="A5" s="7" t="s">
        <v>261</v>
      </c>
      <c r="B5" s="170" t="s">
        <v>260</v>
      </c>
      <c r="C5" s="170"/>
      <c r="D5" s="170"/>
      <c r="E5" s="170"/>
      <c r="F5" s="170"/>
    </row>
    <row r="6" spans="1:23" s="3" customFormat="1" x14ac:dyDescent="0.3">
      <c r="A6" s="169" t="s">
        <v>262</v>
      </c>
      <c r="B6" s="169"/>
      <c r="C6" s="170" t="s">
        <v>263</v>
      </c>
      <c r="D6" s="170"/>
    </row>
    <row r="7" spans="1:23" s="3" customFormat="1" x14ac:dyDescent="0.3">
      <c r="A7" s="8"/>
      <c r="B7" s="8"/>
      <c r="C7" s="9"/>
      <c r="D7" s="9"/>
    </row>
    <row r="8" spans="1:23" x14ac:dyDescent="0.3">
      <c r="J8" s="3"/>
      <c r="W8" s="3"/>
    </row>
    <row r="9" spans="1:23" x14ac:dyDescent="0.3">
      <c r="A9" s="10" t="s">
        <v>264</v>
      </c>
      <c r="J9" s="3"/>
      <c r="L9" s="10" t="s">
        <v>269</v>
      </c>
      <c r="W9" s="3"/>
    </row>
    <row r="10" spans="1:23" ht="329.4" customHeight="1" x14ac:dyDescent="0.3">
      <c r="A10" s="10"/>
      <c r="J10" s="3"/>
      <c r="L10" s="168" t="s">
        <v>272</v>
      </c>
      <c r="M10" s="168"/>
      <c r="N10" s="168"/>
      <c r="O10" s="168"/>
      <c r="P10" s="168"/>
      <c r="Q10" s="14"/>
      <c r="R10" s="14"/>
      <c r="S10" s="14"/>
      <c r="W10" s="3"/>
    </row>
    <row r="11" spans="1:23" x14ac:dyDescent="0.3">
      <c r="J11" s="3"/>
      <c r="W11" s="3"/>
    </row>
    <row r="12" spans="1:23" s="5" customFormat="1" x14ac:dyDescent="0.3">
      <c r="A12" s="11"/>
      <c r="B12" s="3"/>
      <c r="C12" s="3"/>
      <c r="D12" s="3"/>
      <c r="E12" s="3"/>
      <c r="F12" s="3"/>
      <c r="G12" s="3"/>
      <c r="H12" s="3"/>
      <c r="I12" s="3"/>
      <c r="J12" s="3"/>
      <c r="K12" s="3"/>
      <c r="L12" s="3"/>
      <c r="M12" s="3"/>
      <c r="N12" s="3"/>
      <c r="O12" s="3"/>
      <c r="P12" s="3"/>
      <c r="Q12" s="3"/>
      <c r="R12" s="3"/>
      <c r="S12" s="3"/>
      <c r="T12" s="3"/>
      <c r="U12" s="3"/>
      <c r="V12" s="3"/>
      <c r="W12" s="3"/>
    </row>
    <row r="13" spans="1:23" s="5" customFormat="1" x14ac:dyDescent="0.3">
      <c r="A13" s="15"/>
      <c r="Q13" s="3"/>
    </row>
    <row r="14" spans="1:23" x14ac:dyDescent="0.3">
      <c r="A14" s="16" t="s">
        <v>270</v>
      </c>
      <c r="Q14" s="3"/>
    </row>
    <row r="15" spans="1:23" x14ac:dyDescent="0.3">
      <c r="A15" s="16"/>
      <c r="Q15" s="3"/>
    </row>
    <row r="16" spans="1:23" s="2" customFormat="1" x14ac:dyDescent="0.3">
      <c r="A16" s="1" t="s">
        <v>177</v>
      </c>
      <c r="K16"/>
      <c r="Q16" s="17"/>
    </row>
    <row r="17" spans="1:17" s="2" customFormat="1" x14ac:dyDescent="0.3">
      <c r="A17" t="s">
        <v>110</v>
      </c>
      <c r="B17" s="12" t="s">
        <v>187</v>
      </c>
      <c r="K17"/>
      <c r="Q17" s="17"/>
    </row>
    <row r="18" spans="1:17" s="2" customFormat="1" x14ac:dyDescent="0.3">
      <c r="A18" t="s">
        <v>1</v>
      </c>
      <c r="B18" s="12" t="s">
        <v>188</v>
      </c>
      <c r="K18"/>
      <c r="Q18" s="17"/>
    </row>
    <row r="19" spans="1:17" s="2" customFormat="1" x14ac:dyDescent="0.3">
      <c r="A19" t="s">
        <v>109</v>
      </c>
      <c r="B19" s="12" t="s">
        <v>191</v>
      </c>
      <c r="K19"/>
      <c r="Q19" s="17"/>
    </row>
    <row r="20" spans="1:17" s="2" customFormat="1" x14ac:dyDescent="0.3">
      <c r="A20" t="s">
        <v>108</v>
      </c>
      <c r="B20" s="12" t="s">
        <v>194</v>
      </c>
      <c r="K20"/>
      <c r="Q20" s="17"/>
    </row>
    <row r="21" spans="1:17" s="2" customFormat="1" x14ac:dyDescent="0.3">
      <c r="A21" t="s">
        <v>107</v>
      </c>
      <c r="B21" s="12" t="s">
        <v>192</v>
      </c>
      <c r="K21"/>
      <c r="Q21" s="17"/>
    </row>
    <row r="22" spans="1:17" s="2" customFormat="1" x14ac:dyDescent="0.3">
      <c r="A22" t="s">
        <v>106</v>
      </c>
      <c r="B22" s="12" t="s">
        <v>193</v>
      </c>
      <c r="K22"/>
      <c r="Q22" s="17"/>
    </row>
    <row r="23" spans="1:17" s="2" customFormat="1" x14ac:dyDescent="0.3">
      <c r="A23" t="s">
        <v>105</v>
      </c>
      <c r="B23" s="12" t="s">
        <v>178</v>
      </c>
      <c r="K23"/>
      <c r="Q23" s="17"/>
    </row>
    <row r="24" spans="1:17" s="2" customFormat="1" x14ac:dyDescent="0.3">
      <c r="A24" t="s">
        <v>104</v>
      </c>
      <c r="B24" s="12" t="s">
        <v>179</v>
      </c>
      <c r="K24"/>
      <c r="Q24" s="17"/>
    </row>
    <row r="25" spans="1:17" s="2" customFormat="1" x14ac:dyDescent="0.3">
      <c r="A25" t="s">
        <v>103</v>
      </c>
      <c r="B25" s="12" t="s">
        <v>189</v>
      </c>
      <c r="K25"/>
      <c r="Q25" s="17"/>
    </row>
    <row r="26" spans="1:17" s="2" customFormat="1" x14ac:dyDescent="0.3">
      <c r="A26" t="s">
        <v>102</v>
      </c>
      <c r="B26" s="12" t="s">
        <v>190</v>
      </c>
      <c r="K26"/>
      <c r="Q26" s="17"/>
    </row>
    <row r="27" spans="1:17" s="2" customFormat="1" x14ac:dyDescent="0.3">
      <c r="B27" s="12"/>
      <c r="K27"/>
      <c r="Q27" s="17"/>
    </row>
    <row r="28" spans="1:17" x14ac:dyDescent="0.3">
      <c r="A28" s="1" t="s">
        <v>186</v>
      </c>
      <c r="B28" s="12"/>
      <c r="C28" s="1"/>
      <c r="D28" s="2"/>
      <c r="Q28" s="3"/>
    </row>
    <row r="29" spans="1:17" x14ac:dyDescent="0.3">
      <c r="A29" t="s">
        <v>0</v>
      </c>
      <c r="B29" s="12" t="s">
        <v>242</v>
      </c>
      <c r="C29" s="2"/>
      <c r="D29" s="2"/>
      <c r="Q29" s="3"/>
    </row>
    <row r="30" spans="1:17" x14ac:dyDescent="0.3">
      <c r="A30" t="s">
        <v>1</v>
      </c>
      <c r="B30" s="12" t="s">
        <v>188</v>
      </c>
      <c r="C30" s="2"/>
      <c r="D30" s="2"/>
      <c r="Q30" s="3"/>
    </row>
    <row r="31" spans="1:17" x14ac:dyDescent="0.3">
      <c r="A31" t="s">
        <v>99</v>
      </c>
      <c r="B31" s="12" t="s">
        <v>180</v>
      </c>
      <c r="C31" s="2"/>
      <c r="D31" s="2"/>
      <c r="Q31" s="3"/>
    </row>
    <row r="32" spans="1:17" x14ac:dyDescent="0.3">
      <c r="A32" t="s">
        <v>98</v>
      </c>
      <c r="B32" s="12" t="s">
        <v>183</v>
      </c>
      <c r="C32" s="2"/>
      <c r="D32" s="2"/>
      <c r="Q32" s="3"/>
    </row>
    <row r="33" spans="1:17" x14ac:dyDescent="0.3">
      <c r="A33" t="s">
        <v>97</v>
      </c>
      <c r="B33" s="12" t="s">
        <v>181</v>
      </c>
      <c r="C33" s="2"/>
      <c r="D33" s="2"/>
      <c r="Q33" s="3"/>
    </row>
    <row r="34" spans="1:17" x14ac:dyDescent="0.3">
      <c r="A34" t="s">
        <v>96</v>
      </c>
      <c r="B34" s="12" t="s">
        <v>182</v>
      </c>
      <c r="C34" s="2"/>
      <c r="D34" s="2"/>
      <c r="Q34" s="3"/>
    </row>
    <row r="35" spans="1:17" x14ac:dyDescent="0.3">
      <c r="A35" t="s">
        <v>95</v>
      </c>
      <c r="B35" s="12" t="s">
        <v>184</v>
      </c>
      <c r="Q35" s="3"/>
    </row>
    <row r="36" spans="1:17" x14ac:dyDescent="0.3">
      <c r="A36" t="s">
        <v>94</v>
      </c>
      <c r="B36" s="12" t="s">
        <v>238</v>
      </c>
      <c r="Q36" s="3"/>
    </row>
    <row r="37" spans="1:17" x14ac:dyDescent="0.3">
      <c r="A37" t="s">
        <v>93</v>
      </c>
      <c r="B37" s="12" t="s">
        <v>237</v>
      </c>
      <c r="Q37" s="3"/>
    </row>
    <row r="38" spans="1:17" x14ac:dyDescent="0.3">
      <c r="A38" t="s">
        <v>92</v>
      </c>
      <c r="B38" s="12" t="s">
        <v>195</v>
      </c>
      <c r="Q38" s="3"/>
    </row>
    <row r="39" spans="1:17" x14ac:dyDescent="0.3">
      <c r="A39" t="s">
        <v>91</v>
      </c>
      <c r="B39" s="12" t="s">
        <v>197</v>
      </c>
      <c r="Q39" s="3"/>
    </row>
    <row r="40" spans="1:17" x14ac:dyDescent="0.3">
      <c r="A40" t="s">
        <v>90</v>
      </c>
      <c r="B40" s="12" t="s">
        <v>198</v>
      </c>
      <c r="Q40" s="3"/>
    </row>
    <row r="41" spans="1:17" x14ac:dyDescent="0.3">
      <c r="A41" t="s">
        <v>89</v>
      </c>
      <c r="B41" s="12" t="s">
        <v>199</v>
      </c>
      <c r="Q41" s="3"/>
    </row>
    <row r="42" spans="1:17" x14ac:dyDescent="0.3">
      <c r="A42" t="s">
        <v>88</v>
      </c>
      <c r="B42" s="12" t="s">
        <v>196</v>
      </c>
      <c r="Q42" s="3"/>
    </row>
    <row r="43" spans="1:17" x14ac:dyDescent="0.3">
      <c r="A43" t="s">
        <v>87</v>
      </c>
      <c r="B43" s="12" t="s">
        <v>239</v>
      </c>
      <c r="Q43" s="3"/>
    </row>
    <row r="44" spans="1:17" x14ac:dyDescent="0.3">
      <c r="A44" t="s">
        <v>86</v>
      </c>
      <c r="B44" s="12" t="s">
        <v>240</v>
      </c>
      <c r="Q44" s="3"/>
    </row>
    <row r="45" spans="1:17" x14ac:dyDescent="0.3">
      <c r="A45" t="s">
        <v>85</v>
      </c>
      <c r="B45" s="12" t="s">
        <v>241</v>
      </c>
      <c r="Q45" s="3"/>
    </row>
    <row r="46" spans="1:17" x14ac:dyDescent="0.3">
      <c r="B46" s="13"/>
      <c r="Q46" s="3"/>
    </row>
    <row r="47" spans="1:17" x14ac:dyDescent="0.3">
      <c r="A47" s="1" t="s">
        <v>185</v>
      </c>
      <c r="B47" s="12"/>
      <c r="C47" s="1"/>
      <c r="D47" s="2"/>
      <c r="Q47" s="3"/>
    </row>
    <row r="48" spans="1:17" x14ac:dyDescent="0.3">
      <c r="A48" t="s">
        <v>0</v>
      </c>
      <c r="B48" s="12" t="s">
        <v>242</v>
      </c>
      <c r="Q48" s="3"/>
    </row>
    <row r="49" spans="1:17" x14ac:dyDescent="0.3">
      <c r="A49" t="s">
        <v>1</v>
      </c>
      <c r="B49" s="12" t="s">
        <v>243</v>
      </c>
      <c r="Q49" s="3"/>
    </row>
    <row r="50" spans="1:17" x14ac:dyDescent="0.3">
      <c r="A50" t="s">
        <v>2</v>
      </c>
      <c r="B50" s="12" t="s">
        <v>244</v>
      </c>
      <c r="Q50" s="3"/>
    </row>
    <row r="51" spans="1:17" x14ac:dyDescent="0.3">
      <c r="A51" t="s">
        <v>3</v>
      </c>
      <c r="B51" s="12" t="s">
        <v>245</v>
      </c>
      <c r="Q51" s="3"/>
    </row>
    <row r="52" spans="1:17" x14ac:dyDescent="0.3">
      <c r="A52" t="s">
        <v>4</v>
      </c>
      <c r="B52" s="12" t="s">
        <v>246</v>
      </c>
      <c r="Q52" s="3"/>
    </row>
    <row r="53" spans="1:17" x14ac:dyDescent="0.3">
      <c r="A53" t="s">
        <v>5</v>
      </c>
      <c r="B53" s="12" t="s">
        <v>247</v>
      </c>
      <c r="Q53" s="3"/>
    </row>
    <row r="54" spans="1:17" x14ac:dyDescent="0.3">
      <c r="A54" t="s">
        <v>6</v>
      </c>
      <c r="B54" s="12" t="s">
        <v>248</v>
      </c>
      <c r="Q54" s="3"/>
    </row>
    <row r="55" spans="1:17" x14ac:dyDescent="0.3">
      <c r="A55" t="s">
        <v>7</v>
      </c>
      <c r="B55" s="12" t="s">
        <v>249</v>
      </c>
      <c r="Q55" s="3"/>
    </row>
    <row r="56" spans="1:17" x14ac:dyDescent="0.3">
      <c r="B56" s="13"/>
      <c r="Q56" s="3"/>
    </row>
    <row r="57" spans="1:17" x14ac:dyDescent="0.3">
      <c r="A57" s="1" t="s">
        <v>250</v>
      </c>
      <c r="B57" s="13"/>
      <c r="Q57" s="3"/>
    </row>
    <row r="58" spans="1:17" x14ac:dyDescent="0.3">
      <c r="A58" t="s">
        <v>230</v>
      </c>
      <c r="B58" s="12" t="s">
        <v>251</v>
      </c>
      <c r="Q58" s="3"/>
    </row>
    <row r="59" spans="1:17" x14ac:dyDescent="0.3">
      <c r="A59" t="s">
        <v>209</v>
      </c>
      <c r="B59" s="12" t="s">
        <v>252</v>
      </c>
      <c r="Q59" s="3"/>
    </row>
    <row r="60" spans="1:17" x14ac:dyDescent="0.3">
      <c r="A60" t="s">
        <v>0</v>
      </c>
      <c r="B60" s="12" t="s">
        <v>255</v>
      </c>
      <c r="Q60" s="3"/>
    </row>
    <row r="61" spans="1:17" x14ac:dyDescent="0.3">
      <c r="A61" t="s">
        <v>228</v>
      </c>
      <c r="B61" s="12" t="s">
        <v>253</v>
      </c>
      <c r="Q61" s="3"/>
    </row>
    <row r="62" spans="1:17" x14ac:dyDescent="0.3">
      <c r="A62" t="s">
        <v>229</v>
      </c>
      <c r="B62" s="12" t="s">
        <v>254</v>
      </c>
      <c r="Q62" s="3"/>
    </row>
    <row r="63" spans="1:17" x14ac:dyDescent="0.3">
      <c r="A63" t="s">
        <v>210</v>
      </c>
      <c r="B63" s="12" t="s">
        <v>256</v>
      </c>
      <c r="Q63" s="3"/>
    </row>
    <row r="64" spans="1:17" x14ac:dyDescent="0.3">
      <c r="A64" t="s">
        <v>211</v>
      </c>
      <c r="B64" s="12" t="s">
        <v>257</v>
      </c>
      <c r="Q64" s="3"/>
    </row>
    <row r="65" spans="1:17" x14ac:dyDescent="0.3">
      <c r="A65" t="s">
        <v>273</v>
      </c>
      <c r="B65" s="12" t="s">
        <v>278</v>
      </c>
      <c r="Q65" s="3"/>
    </row>
    <row r="66" spans="1:17" x14ac:dyDescent="0.3">
      <c r="A66" t="s">
        <v>274</v>
      </c>
      <c r="B66" s="12" t="s">
        <v>279</v>
      </c>
      <c r="Q66" s="3"/>
    </row>
    <row r="67" spans="1:17" x14ac:dyDescent="0.3">
      <c r="A67" t="s">
        <v>275</v>
      </c>
      <c r="B67" s="12" t="s">
        <v>280</v>
      </c>
      <c r="Q67" s="3"/>
    </row>
    <row r="68" spans="1:17" x14ac:dyDescent="0.3">
      <c r="A68" t="s">
        <v>276</v>
      </c>
      <c r="B68" s="12" t="s">
        <v>281</v>
      </c>
      <c r="Q68" s="3"/>
    </row>
    <row r="69" spans="1:17" x14ac:dyDescent="0.3">
      <c r="A69" t="s">
        <v>277</v>
      </c>
      <c r="B69" s="12" t="s">
        <v>282</v>
      </c>
      <c r="Q69" s="3"/>
    </row>
    <row r="70" spans="1:17" x14ac:dyDescent="0.3">
      <c r="A70" t="s">
        <v>212</v>
      </c>
      <c r="B70" s="12" t="s">
        <v>258</v>
      </c>
      <c r="Q70" s="3"/>
    </row>
    <row r="71" spans="1:17" x14ac:dyDescent="0.3">
      <c r="Q71" s="3"/>
    </row>
    <row r="72" spans="1:17" x14ac:dyDescent="0.3">
      <c r="A72" s="3"/>
      <c r="B72" s="3"/>
      <c r="C72" s="3"/>
      <c r="D72" s="3"/>
      <c r="E72" s="3"/>
      <c r="F72" s="3"/>
      <c r="G72" s="3"/>
      <c r="H72" s="3"/>
      <c r="I72" s="3"/>
      <c r="J72" s="3"/>
      <c r="K72" s="3"/>
      <c r="L72" s="3"/>
      <c r="M72" s="3"/>
      <c r="N72" s="3"/>
      <c r="O72" s="3"/>
      <c r="P72" s="3"/>
      <c r="Q72" s="3"/>
    </row>
  </sheetData>
  <sheetProtection sheet="1" objects="1" scenarios="1"/>
  <mergeCells count="6">
    <mergeCell ref="A1:H1"/>
    <mergeCell ref="L10:P10"/>
    <mergeCell ref="A6:B6"/>
    <mergeCell ref="C6:D6"/>
    <mergeCell ref="B5:F5"/>
    <mergeCell ref="A3:C3"/>
  </mergeCells>
  <hyperlinks>
    <hyperlink ref="B5" r:id="rId1" xr:uid="{DAB5EA35-8524-4236-B2BD-140E68B4C4C4}"/>
    <hyperlink ref="C6" r:id="rId2" xr:uid="{F30E2DA3-557C-4887-AF5C-61F948FBD2F5}"/>
  </hyperlinks>
  <pageMargins left="0.7" right="0.7" top="0.75" bottom="0.75" header="0.3" footer="0.3"/>
  <pageSetup paperSize="9" orientation="portrait" horizontalDpi="4294967293" verticalDpi="4294967293"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9"/>
  <sheetViews>
    <sheetView showGridLines="0" showRowColHeaders="0" zoomScaleNormal="100" workbookViewId="0"/>
  </sheetViews>
  <sheetFormatPr baseColWidth="10" defaultRowHeight="14.4" x14ac:dyDescent="0.3"/>
  <cols>
    <col min="1" max="2" width="2.6640625" style="20" customWidth="1"/>
    <col min="3" max="3" width="4.6640625" style="20" customWidth="1"/>
    <col min="4" max="5" width="8.33203125" style="20" customWidth="1"/>
    <col min="6" max="6" width="9" style="20" customWidth="1"/>
    <col min="7" max="7" width="7.88671875" style="20" customWidth="1"/>
    <col min="8" max="8" width="8.33203125" style="20" customWidth="1"/>
    <col min="9" max="9" width="8.44140625" style="20" customWidth="1"/>
    <col min="10" max="10" width="10.109375" style="20" customWidth="1"/>
    <col min="11" max="11" width="8.6640625" style="20" customWidth="1"/>
    <col min="12" max="12" width="10.21875" style="20" customWidth="1"/>
    <col min="13" max="15" width="2.6640625" style="20" customWidth="1"/>
    <col min="16" max="16" width="4.77734375" style="20" customWidth="1"/>
    <col min="17" max="17" width="11.5546875" style="20"/>
    <col min="18" max="19" width="8.21875" style="20" customWidth="1"/>
    <col min="20" max="20" width="7.6640625" style="20" customWidth="1"/>
    <col min="21" max="21" width="7.21875" style="20" customWidth="1"/>
    <col min="22" max="24" width="7.33203125" style="20" customWidth="1"/>
    <col min="25" max="25" width="8.109375" style="20" customWidth="1"/>
    <col min="26" max="28" width="2.44140625" style="20" customWidth="1"/>
    <col min="29" max="31" width="7.33203125" style="20" customWidth="1"/>
    <col min="32" max="32" width="8.109375" style="20" customWidth="1"/>
    <col min="33" max="33" width="9.6640625" style="20" customWidth="1"/>
    <col min="34" max="34" width="7.88671875" style="20" customWidth="1"/>
    <col min="35" max="36" width="2.6640625" style="20" customWidth="1"/>
    <col min="37" max="16384" width="11.5546875" style="20"/>
  </cols>
  <sheetData>
    <row r="1" spans="1:36" ht="27.6" customHeight="1" x14ac:dyDescent="0.35">
      <c r="A1" s="18"/>
      <c r="B1" s="18"/>
      <c r="C1" s="18"/>
      <c r="D1" s="19" t="s">
        <v>204</v>
      </c>
      <c r="E1" s="18"/>
      <c r="F1" s="18"/>
      <c r="G1" s="18"/>
      <c r="H1" s="18"/>
      <c r="I1" s="18"/>
      <c r="J1" s="18"/>
      <c r="K1" s="18"/>
      <c r="L1" s="18"/>
      <c r="M1" s="18"/>
      <c r="N1" s="18"/>
      <c r="O1" s="18"/>
      <c r="P1" s="18"/>
      <c r="Q1" s="19"/>
      <c r="R1" s="18"/>
      <c r="S1" s="19"/>
      <c r="T1" s="19" t="s">
        <v>205</v>
      </c>
      <c r="U1" s="18"/>
      <c r="V1" s="18"/>
      <c r="W1" s="18"/>
      <c r="X1" s="18"/>
      <c r="Y1" s="18"/>
      <c r="Z1" s="18"/>
      <c r="AA1" s="18"/>
      <c r="AB1" s="18"/>
      <c r="AC1" s="18"/>
      <c r="AD1" s="18"/>
      <c r="AE1" s="18"/>
      <c r="AF1" s="18"/>
      <c r="AG1" s="18"/>
      <c r="AH1" s="18"/>
      <c r="AI1" s="18"/>
      <c r="AJ1" s="18"/>
    </row>
    <row r="2" spans="1:36" x14ac:dyDescent="0.3">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row>
    <row r="3" spans="1:36" ht="15" thickBot="1" x14ac:dyDescent="0.35">
      <c r="A3" s="18"/>
      <c r="C3" s="21"/>
      <c r="D3" s="22" t="s">
        <v>206</v>
      </c>
      <c r="E3" s="21"/>
      <c r="F3" s="21"/>
      <c r="G3" s="21"/>
      <c r="H3" s="21"/>
      <c r="I3" s="21"/>
      <c r="J3" s="21"/>
      <c r="K3" s="21"/>
      <c r="L3" s="21"/>
      <c r="N3" s="18"/>
      <c r="Q3" s="22" t="s">
        <v>206</v>
      </c>
      <c r="AJ3" s="18"/>
    </row>
    <row r="4" spans="1:36" ht="33.6" customHeight="1" x14ac:dyDescent="0.3">
      <c r="A4" s="18"/>
      <c r="C4" s="260" t="s">
        <v>122</v>
      </c>
      <c r="D4" s="278" t="s">
        <v>42</v>
      </c>
      <c r="E4" s="218" t="s">
        <v>118</v>
      </c>
      <c r="F4" s="219"/>
      <c r="G4" s="219"/>
      <c r="H4" s="219"/>
      <c r="I4" s="220"/>
      <c r="J4" s="23" t="s">
        <v>119</v>
      </c>
      <c r="K4" s="280" t="s">
        <v>120</v>
      </c>
      <c r="L4" s="220"/>
      <c r="N4" s="18"/>
      <c r="P4" s="260" t="s">
        <v>122</v>
      </c>
      <c r="Q4" s="278" t="s">
        <v>42</v>
      </c>
      <c r="R4" s="218" t="s">
        <v>138</v>
      </c>
      <c r="S4" s="220"/>
      <c r="T4" s="237" t="s">
        <v>200</v>
      </c>
      <c r="U4" s="222"/>
      <c r="V4" s="218" t="s">
        <v>139</v>
      </c>
      <c r="W4" s="219"/>
      <c r="X4" s="219"/>
      <c r="Y4" s="219"/>
      <c r="Z4" s="219"/>
      <c r="AA4" s="219"/>
      <c r="AB4" s="219"/>
      <c r="AC4" s="219"/>
      <c r="AD4" s="219"/>
      <c r="AE4" s="219"/>
      <c r="AF4" s="220"/>
      <c r="AG4" s="221" t="s">
        <v>141</v>
      </c>
      <c r="AH4" s="222"/>
      <c r="AJ4" s="18"/>
    </row>
    <row r="5" spans="1:36" x14ac:dyDescent="0.3">
      <c r="A5" s="18"/>
      <c r="C5" s="276"/>
      <c r="D5" s="279"/>
      <c r="E5" s="215" t="s">
        <v>114</v>
      </c>
      <c r="F5" s="214"/>
      <c r="G5" s="214" t="s">
        <v>115</v>
      </c>
      <c r="H5" s="214"/>
      <c r="I5" s="227" t="s">
        <v>116</v>
      </c>
      <c r="J5" s="282" t="s">
        <v>116</v>
      </c>
      <c r="K5" s="284" t="s">
        <v>113</v>
      </c>
      <c r="L5" s="272" t="s">
        <v>112</v>
      </c>
      <c r="N5" s="18"/>
      <c r="P5" s="276"/>
      <c r="Q5" s="279"/>
      <c r="R5" s="274" t="s">
        <v>146</v>
      </c>
      <c r="S5" s="272" t="s">
        <v>140</v>
      </c>
      <c r="T5" s="274" t="s">
        <v>147</v>
      </c>
      <c r="U5" s="272" t="s">
        <v>140</v>
      </c>
      <c r="V5" s="313" t="s">
        <v>114</v>
      </c>
      <c r="W5" s="230"/>
      <c r="X5" s="230"/>
      <c r="Y5" s="230"/>
      <c r="Z5" s="245" t="s">
        <v>115</v>
      </c>
      <c r="AA5" s="246"/>
      <c r="AB5" s="246"/>
      <c r="AC5" s="246"/>
      <c r="AD5" s="246"/>
      <c r="AE5" s="247"/>
      <c r="AF5" s="227" t="s">
        <v>116</v>
      </c>
      <c r="AG5" s="223" t="s">
        <v>143</v>
      </c>
      <c r="AH5" s="225" t="s">
        <v>142</v>
      </c>
      <c r="AJ5" s="18"/>
    </row>
    <row r="6" spans="1:36" ht="15" thickBot="1" x14ac:dyDescent="0.35">
      <c r="A6" s="18"/>
      <c r="C6" s="277"/>
      <c r="D6" s="24" t="s">
        <v>111</v>
      </c>
      <c r="E6" s="25" t="s">
        <v>113</v>
      </c>
      <c r="F6" s="26" t="s">
        <v>112</v>
      </c>
      <c r="G6" s="27" t="s">
        <v>113</v>
      </c>
      <c r="H6" s="26" t="s">
        <v>112</v>
      </c>
      <c r="I6" s="281"/>
      <c r="J6" s="283"/>
      <c r="K6" s="285"/>
      <c r="L6" s="286"/>
      <c r="N6" s="18"/>
      <c r="P6" s="318"/>
      <c r="Q6" s="319" t="s">
        <v>130</v>
      </c>
      <c r="R6" s="274"/>
      <c r="S6" s="272"/>
      <c r="T6" s="274"/>
      <c r="U6" s="272"/>
      <c r="V6" s="228" t="s">
        <v>150</v>
      </c>
      <c r="W6" s="229"/>
      <c r="X6" s="230" t="s">
        <v>149</v>
      </c>
      <c r="Y6" s="230"/>
      <c r="Z6" s="248" t="s">
        <v>150</v>
      </c>
      <c r="AA6" s="249"/>
      <c r="AB6" s="249"/>
      <c r="AC6" s="250"/>
      <c r="AD6" s="230" t="s">
        <v>149</v>
      </c>
      <c r="AE6" s="230"/>
      <c r="AF6" s="227"/>
      <c r="AG6" s="223"/>
      <c r="AH6" s="225"/>
      <c r="AJ6" s="18"/>
    </row>
    <row r="7" spans="1:36" s="38" customFormat="1" ht="14.4" customHeight="1" thickBot="1" x14ac:dyDescent="0.35">
      <c r="A7" s="28"/>
      <c r="B7" s="29"/>
      <c r="C7" s="199" t="s">
        <v>117</v>
      </c>
      <c r="D7" s="30">
        <v>2010</v>
      </c>
      <c r="E7" s="31" t="str">
        <f>FIXED(INDEX(stocks!$A:$K,MATCH("histo_tot_"&amp;$D7,stocks!$K:$K,0),6),0)&amp;" ± "&amp;FIXED(INDEX(stocks!$A:$K,MATCH("histo_ic_"&amp;$D7,stocks!$K:$K,0),6),0)</f>
        <v>424 ± 16</v>
      </c>
      <c r="F7" s="32" t="str">
        <f>FIXED(INDEX(stocks!$A:$K,MATCH("histo_tot_"&amp;$D7,stocks!$K:$K,0),4),0)&amp;" ± "&amp;FIXED(INDEX(stocks!$A:$K,MATCH("histo_ic_"&amp;$D7,stocks!$K:$K,0),4),0)</f>
        <v>1 202 ± 27</v>
      </c>
      <c r="G7" s="33" t="str">
        <f>FIXED(INDEX(stocks!$A:$K,MATCH("histo_tot_"&amp;$D7,stocks!$K:$K,0),5),0)&amp;" ± "&amp;FIXED(INDEX(stocks!$A:$K,MATCH("histo_ic_"&amp;$D7,stocks!$K:$K,0),5),0)</f>
        <v>288 ± 16</v>
      </c>
      <c r="H7" s="32" t="str">
        <f>FIXED(INDEX(stocks!$A:$K,MATCH("histo_tot_"&amp;$D7,stocks!$K:$K,0),3),0)&amp;" ± "&amp;FIXED(INDEX(stocks!$A:$K,MATCH("histo_ic_"&amp;$D7,stocks!$K:$K,0),3),0)</f>
        <v>603 ± 25</v>
      </c>
      <c r="I7" s="34" t="str">
        <f>FIXED(INDEX(stocks!$A:$K,MATCH("histo_tot_"&amp;$D7,stocks!$K:$K,0),7),0)&amp;" ± "&amp;FIXED(INDEX(stocks!$A:$K,MATCH("histo_ic_"&amp;$D7,stocks!$K:$K,0),7),0)</f>
        <v>2 518 ± 38</v>
      </c>
      <c r="J7" s="35" t="str">
        <f>FIXED(INDEX(stocks!$A:$K,MATCH("histo_tot_"&amp;$D7,stocks!$K:$K,0),8),0)&amp;" ± "&amp;FIXED(INDEX(stocks!$A:$K,MATCH("histo_ic_"&amp;$D7,stocks!$K:$K,0),8),0)</f>
        <v>1 182 ± 17</v>
      </c>
      <c r="K7" s="36" t="str">
        <f>FIXED(INDEX(stocks!$A:$K,MATCH("histo_tot_"&amp;$D7,stocks!$K:$K,0),10),-1)&amp;" ± "&amp;FIXED(INDEX(stocks!$A:$K,MATCH("histo_ic_"&amp;$D7,stocks!$K:$K,0),10),-1)</f>
        <v>3 930 ± 50</v>
      </c>
      <c r="L7" s="37" t="str">
        <f>FIXED(INDEX(stocks!$A:$K,MATCH("histo_tot_"&amp;$D7,stocks!$K:$K,0),9),-1)&amp;" ± "&amp;FIXED(INDEX(stocks!$A:$K,MATCH("histo_ic_"&amp;$D7,stocks!$K:$K,0),9),-1)</f>
        <v>11 680 ± 100</v>
      </c>
      <c r="N7" s="28"/>
      <c r="P7" s="261"/>
      <c r="Q7" s="320"/>
      <c r="R7" s="275"/>
      <c r="S7" s="273"/>
      <c r="T7" s="275"/>
      <c r="U7" s="273"/>
      <c r="V7" s="39" t="s">
        <v>113</v>
      </c>
      <c r="W7" s="40" t="s">
        <v>112</v>
      </c>
      <c r="X7" s="41" t="s">
        <v>113</v>
      </c>
      <c r="Y7" s="41" t="s">
        <v>112</v>
      </c>
      <c r="Z7" s="251" t="s">
        <v>113</v>
      </c>
      <c r="AA7" s="252"/>
      <c r="AB7" s="253"/>
      <c r="AC7" s="40" t="s">
        <v>112</v>
      </c>
      <c r="AD7" s="41" t="s">
        <v>113</v>
      </c>
      <c r="AE7" s="41" t="s">
        <v>112</v>
      </c>
      <c r="AF7" s="196"/>
      <c r="AG7" s="224"/>
      <c r="AH7" s="226"/>
      <c r="AJ7" s="28"/>
    </row>
    <row r="8" spans="1:36" s="38" customFormat="1" ht="14.4" customHeight="1" x14ac:dyDescent="0.3">
      <c r="A8" s="28"/>
      <c r="B8" s="29"/>
      <c r="C8" s="200"/>
      <c r="D8" s="42">
        <v>2015</v>
      </c>
      <c r="E8" s="43" t="str">
        <f>FIXED(INDEX(stocks!$A:$K,MATCH("histo_tot_"&amp;$D8,stocks!$K:$K,0),6),0)&amp;" ± "&amp;FIXED(INDEX(stocks!$A:$K,MATCH("histo_ic_"&amp;$D8,stocks!$K:$K,0),6),0)</f>
        <v>438 ± 17</v>
      </c>
      <c r="F8" s="44" t="str">
        <f>FIXED(INDEX(stocks!$A:$K,MATCH("histo_tot_"&amp;$D8,stocks!$K:$K,0),4),0)&amp;" ± "&amp;FIXED(INDEX(stocks!$A:$K,MATCH("histo_ic_"&amp;$D8,stocks!$K:$K,0),4),0)</f>
        <v>1 296 ± 31</v>
      </c>
      <c r="G8" s="45" t="str">
        <f>FIXED(INDEX(stocks!$A:$K,MATCH("histo_tot_"&amp;$D8,stocks!$K:$K,0),5),0)&amp;" ± "&amp;FIXED(INDEX(stocks!$A:$K,MATCH("histo_ic_"&amp;$D8,stocks!$K:$K,0),5),0)</f>
        <v>331 ± 21</v>
      </c>
      <c r="H8" s="44" t="str">
        <f>FIXED(INDEX(stocks!$A:$K,MATCH("histo_tot_"&amp;$D8,stocks!$K:$K,0),3),0)&amp;" ± "&amp;FIXED(INDEX(stocks!$A:$K,MATCH("histo_ic_"&amp;$D8,stocks!$K:$K,0),3),0)</f>
        <v>663 ± 28</v>
      </c>
      <c r="I8" s="46" t="str">
        <f>FIXED(INDEX(stocks!$A:$K,MATCH("histo_tot_"&amp;$D8,stocks!$K:$K,0),7),0)&amp;" ± "&amp;FIXED(INDEX(stocks!$A:$K,MATCH("histo_ic_"&amp;$D8,stocks!$K:$K,0),7),0)</f>
        <v>2 728 ± 45</v>
      </c>
      <c r="J8" s="47" t="str">
        <f>FIXED(INDEX(stocks!$A:$K,MATCH("histo_tot_"&amp;$D8,stocks!$K:$K,0),8),0)&amp;" ± "&amp;FIXED(INDEX(stocks!$A:$K,MATCH("histo_ic_"&amp;$D8,stocks!$K:$K,0),8),0)</f>
        <v>1 268 ± 20</v>
      </c>
      <c r="K8" s="48" t="str">
        <f>FIXED(INDEX(stocks!$A:$K,MATCH("histo_tot_"&amp;$D8,stocks!$K:$K,0),10),-1)&amp;" ± "&amp;FIXED(INDEX(stocks!$A:$K,MATCH("histo_ic_"&amp;$D8,stocks!$K:$K,0),10),-1)</f>
        <v>3 950 ± 50</v>
      </c>
      <c r="L8" s="49" t="str">
        <f>FIXED(INDEX(stocks!$A:$K,MATCH("histo_tot_"&amp;$D8,stocks!$K:$K,0),9),-1)&amp;" ± "&amp;FIXED(INDEX(stocks!$A:$K,MATCH("histo_ic_"&amp;$D8,stocks!$K:$K,0),9),-1)</f>
        <v>12 030 ± 110</v>
      </c>
      <c r="N8" s="28"/>
      <c r="P8" s="199" t="s">
        <v>117</v>
      </c>
      <c r="Q8" s="314" t="s">
        <v>137</v>
      </c>
      <c r="R8" s="268" t="str">
        <f>INDEX(flux!$A:$R,MATCH("histo_tot"&amp;"_"&amp;$Q8,flux!$R:$R,0),3)&amp;" ± "&amp;INDEX(flux!$A:$R,MATCH("histo_ic"&amp;"_"&amp;$Q8,flux!$R:$R,0),3)</f>
        <v>51,4 ± 2,7</v>
      </c>
      <c r="S8" s="297" t="str">
        <f>INDEX(flux!$A:$R,MATCH("histo_tot"&amp;"_"&amp;$Q8,flux!$R:$R,0),6)&amp;" ± "&amp;INDEX(flux!$A:$R,MATCH("histo_ic"&amp;"_"&amp;$Q8,flux!$R:$R,0),6)</f>
        <v>13,1 ± 0,6</v>
      </c>
      <c r="T8" s="268" t="s">
        <v>145</v>
      </c>
      <c r="U8" s="269"/>
      <c r="V8" s="268" t="str">
        <f>INDEX(flux!$A:$R,MATCH("histo_tot"&amp;"_"&amp;$Q8,flux!$R:$R,0),13)&amp;" ± "&amp;INDEX(flux!$A:$R,MATCH("histo_ic"&amp;"_"&amp;$Q8,flux!$R:$R,0),13)</f>
        <v>2,2 ± 0,3</v>
      </c>
      <c r="W8" s="231" t="str">
        <f>INDEX(flux!$A:$R,MATCH("histo_tot"&amp;"_"&amp;$Q8,flux!$R:$R,0),11)&amp;" ± "&amp;INDEX(flux!$A:$R,MATCH("histo_ic"&amp;"_"&amp;$Q8,flux!$R:$R,0),11)</f>
        <v>4,3 ± 0,5</v>
      </c>
      <c r="X8" s="233" t="str">
        <f>INDEX(flux!$A:$R,MATCH("histo_tot"&amp;"_"&amp;$Q8,flux!$R:$R,0),17)&amp;" ± "&amp;INDEX(flux!$A:$R,MATCH("histo_ic"&amp;"_"&amp;$Q8,flux!$R:$R,0),17)</f>
        <v>5,6 ± 0,5</v>
      </c>
      <c r="Y8" s="233" t="str">
        <f>INDEX(flux!$A:$R,MATCH("histo_tot"&amp;"_"&amp;$Q8,flux!$R:$R,0),15)&amp;" ± "&amp;INDEX(flux!$A:$R,MATCH("histo_ic"&amp;"_"&amp;$Q8,flux!$R:$R,0),15)</f>
        <v>13,5 ± 1,1</v>
      </c>
      <c r="Z8" s="254" t="str">
        <f>INDEX(flux!$A:$R,MATCH("histo_tot"&amp;"_"&amp;$Q8,flux!$R:$R,0),12)&amp;" ± "&amp;INDEX(flux!$A:$R,MATCH("histo_ic"&amp;"_"&amp;$Q8,flux!$R:$R,0),12)</f>
        <v>4,9 ± 0,8</v>
      </c>
      <c r="AA8" s="255"/>
      <c r="AB8" s="256"/>
      <c r="AC8" s="231" t="str">
        <f>INDEX(flux!$A:$R,MATCH("histo_tot"&amp;"_"&amp;$Q8,flux!$R:$R,0),10)&amp;" ± "&amp;INDEX(flux!$A:$R,MATCH("histo_ic"&amp;"_"&amp;$Q8,flux!$R:$R,0),10)</f>
        <v>14 ± 1,7</v>
      </c>
      <c r="AD8" s="233" t="str">
        <f>INDEX(flux!$A:$R,MATCH("histo_tot"&amp;"_"&amp;$Q8,flux!$R:$R,0),16)&amp;" ± "&amp;INDEX(flux!$A:$R,MATCH("histo_ic"&amp;"_"&amp;$Q8,flux!$R:$R,0),16)</f>
        <v>1,8 ± 0,3</v>
      </c>
      <c r="AE8" s="233" t="str">
        <f>INDEX(flux!$A:$R,MATCH("histo_tot"&amp;"_"&amp;$Q8,flux!$R:$R,0),14)&amp;" ± "&amp;INDEX(flux!$A:$R,MATCH("histo_ic"&amp;"_"&amp;$Q8,flux!$R:$R,0),14)</f>
        <v>5,9 ± 0,6</v>
      </c>
      <c r="AF8" s="239" t="str">
        <f>INDEX(flux!$A:$R,MATCH("histo_tot"&amp;"_"&amp;$Q8,flux!$R:$R,0),5)&amp;" ± "&amp;INDEX(flux!$A:$R,MATCH("histo_ic"&amp;"_"&amp;$Q8,flux!$R:$R,0),5)</f>
        <v>52,3 ± 2,6</v>
      </c>
      <c r="AG8" s="316" t="s">
        <v>145</v>
      </c>
      <c r="AH8" s="269"/>
      <c r="AJ8" s="28"/>
    </row>
    <row r="9" spans="1:36" s="38" customFormat="1" ht="14.4" customHeight="1" thickBot="1" x14ac:dyDescent="0.35">
      <c r="A9" s="28"/>
      <c r="B9" s="29"/>
      <c r="C9" s="201"/>
      <c r="D9" s="50">
        <v>2020</v>
      </c>
      <c r="E9" s="51" t="str">
        <f>FIXED(INDEX(stocks!$A:$K,MATCH("histo_tot_"&amp;$D9,stocks!$K:$K,0),6),0)&amp;" ± "&amp;FIXED(INDEX(stocks!$A:$K,MATCH("histo_ic_"&amp;$D9,stocks!$K:$K,0),6),0)</f>
        <v>462 ± 17</v>
      </c>
      <c r="F9" s="52" t="str">
        <f>FIXED(INDEX(stocks!$A:$K,MATCH("histo_tot_"&amp;$D9,stocks!$K:$K,0),4),0)&amp;" ± "&amp;FIXED(INDEX(stocks!$A:$K,MATCH("histo_ic_"&amp;$D9,stocks!$K:$K,0),4),0)</f>
        <v>1 358 ± 31</v>
      </c>
      <c r="G9" s="53" t="str">
        <f>FIXED(INDEX(stocks!$A:$K,MATCH("histo_tot_"&amp;$D9,stocks!$K:$K,0),5),0)&amp;" ± "&amp;FIXED(INDEX(stocks!$A:$K,MATCH("histo_ic_"&amp;$D9,stocks!$K:$K,0),5),0)</f>
        <v>330 ± 21</v>
      </c>
      <c r="H9" s="52" t="str">
        <f>FIXED(INDEX(stocks!$A:$K,MATCH("histo_tot_"&amp;$D9,stocks!$K:$K,0),3),0)&amp;" ± "&amp;FIXED(INDEX(stocks!$A:$K,MATCH("histo_ic_"&amp;$D9,stocks!$K:$K,0),3),0)</f>
        <v>661 ± 29</v>
      </c>
      <c r="I9" s="54" t="str">
        <f>FIXED(INDEX(stocks!$A:$K,MATCH("histo_tot_"&amp;$D9,stocks!$K:$K,0),7),0)&amp;" ± "&amp;FIXED(INDEX(stocks!$A:$K,MATCH("histo_ic_"&amp;$D9,stocks!$K:$K,0),7),0)</f>
        <v>2 811 ± 46</v>
      </c>
      <c r="J9" s="55" t="str">
        <f>FIXED(INDEX(stocks!$A:$K,MATCH("histo_tot_"&amp;$D9,stocks!$K:$K,0),8),0)&amp;" ± "&amp;FIXED(INDEX(stocks!$A:$K,MATCH("histo_ic_"&amp;$D9,stocks!$K:$K,0),8),0)</f>
        <v>1 316 ± 20</v>
      </c>
      <c r="K9" s="56" t="str">
        <f>FIXED(INDEX(stocks!$A:$K,MATCH("histo_tot_"&amp;$D9,stocks!$K:$K,0),10),-1)&amp;" ± "&amp;FIXED(INDEX(stocks!$A:$K,MATCH("histo_ic_"&amp;$D9,stocks!$K:$K,0),10),-1)</f>
        <v>3 970 ± 40</v>
      </c>
      <c r="L9" s="57" t="str">
        <f>FIXED(INDEX(stocks!$A:$K,MATCH("histo_tot_"&amp;$D9,stocks!$K:$K,0),9),-1)&amp;" ± "&amp;FIXED(INDEX(stocks!$A:$K,MATCH("histo_ic_"&amp;$D9,stocks!$K:$K,0),9),-1)</f>
        <v>12 270 ± 110</v>
      </c>
      <c r="N9" s="28"/>
      <c r="P9" s="201"/>
      <c r="Q9" s="315"/>
      <c r="R9" s="270"/>
      <c r="S9" s="298"/>
      <c r="T9" s="270"/>
      <c r="U9" s="271"/>
      <c r="V9" s="270"/>
      <c r="W9" s="232"/>
      <c r="X9" s="234"/>
      <c r="Y9" s="234"/>
      <c r="Z9" s="257"/>
      <c r="AA9" s="258"/>
      <c r="AB9" s="259"/>
      <c r="AC9" s="232"/>
      <c r="AD9" s="234"/>
      <c r="AE9" s="234"/>
      <c r="AF9" s="240"/>
      <c r="AG9" s="317"/>
      <c r="AH9" s="271"/>
      <c r="AJ9" s="28"/>
    </row>
    <row r="10" spans="1:36" ht="14.4" customHeight="1" x14ac:dyDescent="0.3">
      <c r="A10" s="18"/>
      <c r="B10" s="58"/>
      <c r="C10" s="262" t="s">
        <v>121</v>
      </c>
      <c r="D10" s="59">
        <v>2025</v>
      </c>
      <c r="E10" s="60" t="str">
        <f>FIXED(INDEX(stocks!$A:$K,MATCH(RESULTATS!$D$4&amp;"_"&amp;$D10,stocks!$K:$K,0),6),0)</f>
        <v>471</v>
      </c>
      <c r="F10" s="61" t="str">
        <f>FIXED(INDEX(stocks!$A:$K,MATCH(RESULTATS!$D$4&amp;"_"&amp;$D10,stocks!$K:$K,0),4),0)</f>
        <v>1 414</v>
      </c>
      <c r="G10" s="62" t="str">
        <f>FIXED(INDEX(stocks!$A:$K,MATCH(RESULTATS!$D$4&amp;"_"&amp;$D10,stocks!$K:$K,0),5),0)</f>
        <v>312</v>
      </c>
      <c r="H10" s="61" t="str">
        <f>FIXED(INDEX(stocks!$A:$K,MATCH(RESULTATS!$D$4&amp;"_"&amp;$D10,stocks!$K:$K,0),3),0)</f>
        <v>638</v>
      </c>
      <c r="I10" s="63" t="str">
        <f>FIXED(INDEX(stocks!$A:$K,MATCH(RESULTATS!$D$4&amp;"_"&amp;$D10,stocks!$K:$K,0),7),0)</f>
        <v>2 834</v>
      </c>
      <c r="J10" s="64" t="str">
        <f>FIXED(INDEX(stocks!$A:$K,MATCH(RESULTATS!$D$4&amp;"_"&amp;$D10,stocks!$K:$K,0),8),0)</f>
        <v>1 331</v>
      </c>
      <c r="K10" s="65" t="str">
        <f>FIXED(INDEX(stocks!$A:$K,MATCH(RESULTATS!$D$4&amp;"_"&amp;$D10,stocks!$K:$K,0),10),-1)</f>
        <v>3 970</v>
      </c>
      <c r="L10" s="59" t="str">
        <f>FIXED(INDEX(stocks!$A:$K,MATCH(RESULTATS!$D$4&amp;"_"&amp;$D10,stocks!$K:$K,0),9),-1)</f>
        <v>12 620</v>
      </c>
      <c r="N10" s="18"/>
      <c r="P10" s="289" t="s">
        <v>121</v>
      </c>
      <c r="Q10" s="66" t="s">
        <v>131</v>
      </c>
      <c r="R10" s="67">
        <f>INDEX(flux!$A:$R,MATCH($Q$4&amp;"_"&amp;$Q10,flux!$R:$R,0),3)</f>
        <v>52.6</v>
      </c>
      <c r="S10" s="68">
        <f>INDEX(flux!$A:$R,MATCH($Q$4&amp;"_"&amp;$Q10,flux!$R:$R,0),6)</f>
        <v>23.2</v>
      </c>
      <c r="T10" s="67">
        <f>INDEX(flux!$A:$R,MATCH($Q$4&amp;"_"&amp;$Q10,flux!$R:$R,0),4)</f>
        <v>21.9</v>
      </c>
      <c r="U10" s="68">
        <f>INDEX(flux!$A:$R,MATCH($Q$4&amp;"_"&amp;$Q10,flux!$R:$R,0),7)</f>
        <v>10.5</v>
      </c>
      <c r="V10" s="67">
        <f>INDEX(flux!$A:$R,MATCH($Q$4&amp;"_"&amp;$Q10,flux!$R:$R,0),13)</f>
        <v>2.7</v>
      </c>
      <c r="W10" s="69">
        <f>INDEX(flux!$A:$R,MATCH($Q$4&amp;"_"&amp;$Q10,flux!$R:$R,0),11)</f>
        <v>4.5999999999999996</v>
      </c>
      <c r="X10" s="70">
        <f>INDEX(flux!$A:$R,MATCH($Q$4&amp;"_"&amp;$Q10,flux!$R:$R,0),17)</f>
        <v>6.3</v>
      </c>
      <c r="Y10" s="70">
        <f>INDEX(flux!$A:$R,MATCH($Q$4&amp;"_"&amp;$Q10,flux!$R:$R,0),15)</f>
        <v>15</v>
      </c>
      <c r="Z10" s="321">
        <f>INDEX(flux!$A:$R,MATCH($Q$4&amp;"_"&amp;$Q10,flux!$R:$R,0),12)</f>
        <v>5.4</v>
      </c>
      <c r="AA10" s="322"/>
      <c r="AB10" s="323"/>
      <c r="AC10" s="69">
        <f>INDEX(flux!$A:$R,MATCH($Q$4&amp;"_"&amp;$Q10,flux!$R:$R,0),10)</f>
        <v>13.3</v>
      </c>
      <c r="AD10" s="70">
        <f>INDEX(flux!$A:$R,MATCH($Q$4&amp;"_"&amp;$Q10,flux!$R:$R,0),16)</f>
        <v>1.8</v>
      </c>
      <c r="AE10" s="70">
        <f>INDEX(flux!$A:$R,MATCH($Q$4&amp;"_"&amp;$Q10,flux!$R:$R,0),14)</f>
        <v>5.0999999999999996</v>
      </c>
      <c r="AF10" s="71">
        <f>INDEX(flux!$A:$R,MATCH($Q$4&amp;"_"&amp;$Q10,flux!$R:$R,0),5)</f>
        <v>54.1</v>
      </c>
      <c r="AG10" s="72">
        <f>INDEX(flux!$A:$R,MATCH($Q$4&amp;"_"&amp;$Q10,flux!$R:$R,0),9)/100</f>
        <v>3.7999999999999999E-2</v>
      </c>
      <c r="AH10" s="73">
        <f>INDEX(flux!$A:$R,MATCH($Q$4&amp;"_"&amp;$Q10,flux!$R:$R,0),8)/100</f>
        <v>9.8000000000000004E-2</v>
      </c>
      <c r="AJ10" s="18"/>
    </row>
    <row r="11" spans="1:36" x14ac:dyDescent="0.3">
      <c r="A11" s="18"/>
      <c r="B11" s="58"/>
      <c r="C11" s="263"/>
      <c r="D11" s="74">
        <v>2030</v>
      </c>
      <c r="E11" s="75" t="str">
        <f>FIXED(INDEX(stocks!$A:$K,MATCH(RESULTATS!$D$4&amp;"_"&amp;$D11,stocks!$K:$K,0),6),0)</f>
        <v>478</v>
      </c>
      <c r="F11" s="76" t="str">
        <f>FIXED(INDEX(stocks!$A:$K,MATCH(RESULTATS!$D$4&amp;"_"&amp;$D11,stocks!$K:$K,0),4),0)</f>
        <v>1 449</v>
      </c>
      <c r="G11" s="77" t="str">
        <f>FIXED(INDEX(stocks!$A:$K,MATCH(RESULTATS!$D$4&amp;"_"&amp;$D11,stocks!$K:$K,0),5),0)</f>
        <v>310</v>
      </c>
      <c r="H11" s="76" t="str">
        <f>FIXED(INDEX(stocks!$A:$K,MATCH(RESULTATS!$D$4&amp;"_"&amp;$D11,stocks!$K:$K,0),3),0)</f>
        <v>639</v>
      </c>
      <c r="I11" s="78" t="str">
        <f>FIXED(INDEX(stocks!$A:$K,MATCH(RESULTATS!$D$4&amp;"_"&amp;$D11,stocks!$K:$K,0),7),0)</f>
        <v>2 877</v>
      </c>
      <c r="J11" s="79" t="str">
        <f>FIXED(INDEX(stocks!$A:$K,MATCH(RESULTATS!$D$4&amp;"_"&amp;$D11,stocks!$K:$K,0),8),0)</f>
        <v>1 361</v>
      </c>
      <c r="K11" s="80" t="str">
        <f>FIXED(INDEX(stocks!$A:$K,MATCH(RESULTATS!$D$4&amp;"_"&amp;$D11,stocks!$K:$K,0),10),-1)</f>
        <v>3 970</v>
      </c>
      <c r="L11" s="74" t="str">
        <f>FIXED(INDEX(stocks!$A:$K,MATCH(RESULTATS!$D$4&amp;"_"&amp;$D11,stocks!$K:$K,0),9),-1)</f>
        <v>12 850</v>
      </c>
      <c r="N11" s="18"/>
      <c r="P11" s="263"/>
      <c r="Q11" s="81" t="s">
        <v>132</v>
      </c>
      <c r="R11" s="82">
        <f>INDEX(flux!$A:$R,MATCH($Q$4&amp;"_"&amp;$Q11,flux!$R:$R,0),3)</f>
        <v>56.8</v>
      </c>
      <c r="S11" s="83">
        <f>INDEX(flux!$A:$R,MATCH($Q$4&amp;"_"&amp;$Q11,flux!$R:$R,0),6)</f>
        <v>16</v>
      </c>
      <c r="T11" s="82">
        <f>INDEX(flux!$A:$R,MATCH($Q$4&amp;"_"&amp;$Q11,flux!$R:$R,0),4)</f>
        <v>24.3</v>
      </c>
      <c r="U11" s="83">
        <f>INDEX(flux!$A:$R,MATCH($Q$4&amp;"_"&amp;$Q11,flux!$R:$R,0),7)</f>
        <v>7.5</v>
      </c>
      <c r="V11" s="82">
        <f>INDEX(flux!$A:$R,MATCH($Q$4&amp;"_"&amp;$Q11,flux!$R:$R,0),13)</f>
        <v>2.9</v>
      </c>
      <c r="W11" s="84">
        <f>INDEX(flux!$A:$R,MATCH($Q$4&amp;"_"&amp;$Q11,flux!$R:$R,0),11)</f>
        <v>5.3</v>
      </c>
      <c r="X11" s="85">
        <f>INDEX(flux!$A:$R,MATCH($Q$4&amp;"_"&amp;$Q11,flux!$R:$R,0),17)</f>
        <v>6.9</v>
      </c>
      <c r="Y11" s="85">
        <f>INDEX(flux!$A:$R,MATCH($Q$4&amp;"_"&amp;$Q11,flux!$R:$R,0),15)</f>
        <v>17.899999999999999</v>
      </c>
      <c r="Z11" s="192">
        <f>INDEX(flux!$A:$R,MATCH($Q$4&amp;"_"&amp;$Q11,flux!$R:$R,0),12)</f>
        <v>5.0999999999999996</v>
      </c>
      <c r="AA11" s="193"/>
      <c r="AB11" s="194"/>
      <c r="AC11" s="84">
        <f>INDEX(flux!$A:$R,MATCH($Q$4&amp;"_"&amp;$Q11,flux!$R:$R,0),10)</f>
        <v>13.8</v>
      </c>
      <c r="AD11" s="85">
        <f>INDEX(flux!$A:$R,MATCH($Q$4&amp;"_"&amp;$Q11,flux!$R:$R,0),16)</f>
        <v>1.8</v>
      </c>
      <c r="AE11" s="85">
        <f>INDEX(flux!$A:$R,MATCH($Q$4&amp;"_"&amp;$Q11,flux!$R:$R,0),14)</f>
        <v>5.3</v>
      </c>
      <c r="AF11" s="86">
        <f>INDEX(flux!$A:$R,MATCH($Q$4&amp;"_"&amp;$Q11,flux!$R:$R,0),5)</f>
        <v>58.9</v>
      </c>
      <c r="AG11" s="87">
        <f>INDEX(flux!$A:$R,MATCH($Q$4&amp;"_"&amp;$Q11,flux!$R:$R,0),9)/100</f>
        <v>0.159</v>
      </c>
      <c r="AH11" s="88">
        <f>INDEX(flux!$A:$R,MATCH($Q$4&amp;"_"&amp;$Q11,flux!$R:$R,0),8)/100</f>
        <v>4.0999999999999995E-2</v>
      </c>
      <c r="AJ11" s="18"/>
    </row>
    <row r="12" spans="1:36" x14ac:dyDescent="0.3">
      <c r="A12" s="18"/>
      <c r="B12" s="58"/>
      <c r="C12" s="263"/>
      <c r="D12" s="74">
        <v>2035</v>
      </c>
      <c r="E12" s="75" t="str">
        <f>FIXED(INDEX(stocks!$A:$K,MATCH(RESULTATS!$D$4&amp;"_"&amp;$D12,stocks!$K:$K,0),6),0)</f>
        <v>489</v>
      </c>
      <c r="F12" s="76" t="str">
        <f>FIXED(INDEX(stocks!$A:$K,MATCH(RESULTATS!$D$4&amp;"_"&amp;$D12,stocks!$K:$K,0),4),0)</f>
        <v>1 506</v>
      </c>
      <c r="G12" s="77" t="str">
        <f>FIXED(INDEX(stocks!$A:$K,MATCH(RESULTATS!$D$4&amp;"_"&amp;$D12,stocks!$K:$K,0),5),0)</f>
        <v>307</v>
      </c>
      <c r="H12" s="76" t="str">
        <f>FIXED(INDEX(stocks!$A:$K,MATCH(RESULTATS!$D$4&amp;"_"&amp;$D12,stocks!$K:$K,0),3),0)</f>
        <v>644</v>
      </c>
      <c r="I12" s="78" t="str">
        <f>FIXED(INDEX(stocks!$A:$K,MATCH(RESULTATS!$D$4&amp;"_"&amp;$D12,stocks!$K:$K,0),7),0)</f>
        <v>2 946</v>
      </c>
      <c r="J12" s="79" t="str">
        <f>FIXED(INDEX(stocks!$A:$K,MATCH(RESULTATS!$D$4&amp;"_"&amp;$D12,stocks!$K:$K,0),8),0)</f>
        <v>1 405</v>
      </c>
      <c r="K12" s="80" t="str">
        <f>FIXED(INDEX(stocks!$A:$K,MATCH(RESULTATS!$D$4&amp;"_"&amp;$D12,stocks!$K:$K,0),10),-1)</f>
        <v>3 970</v>
      </c>
      <c r="L12" s="74" t="str">
        <f>FIXED(INDEX(stocks!$A:$K,MATCH(RESULTATS!$D$4&amp;"_"&amp;$D12,stocks!$K:$K,0),9),-1)</f>
        <v>12 960</v>
      </c>
      <c r="N12" s="18"/>
      <c r="P12" s="263"/>
      <c r="Q12" s="81" t="s">
        <v>133</v>
      </c>
      <c r="R12" s="82">
        <f>INDEX(flux!$A:$R,MATCH($Q$4&amp;"_"&amp;$Q12,flux!$R:$R,0),3)</f>
        <v>61.2</v>
      </c>
      <c r="S12" s="83">
        <f>INDEX(flux!$A:$R,MATCH($Q$4&amp;"_"&amp;$Q12,flux!$R:$R,0),6)</f>
        <v>11.2</v>
      </c>
      <c r="T12" s="82">
        <f>INDEX(flux!$A:$R,MATCH($Q$4&amp;"_"&amp;$Q12,flux!$R:$R,0),4)</f>
        <v>26</v>
      </c>
      <c r="U12" s="83">
        <f>INDEX(flux!$A:$R,MATCH($Q$4&amp;"_"&amp;$Q12,flux!$R:$R,0),7)</f>
        <v>5.3</v>
      </c>
      <c r="V12" s="82">
        <f>INDEX(flux!$A:$R,MATCH($Q$4&amp;"_"&amp;$Q12,flux!$R:$R,0),13)</f>
        <v>2.9</v>
      </c>
      <c r="W12" s="84">
        <f>INDEX(flux!$A:$R,MATCH($Q$4&amp;"_"&amp;$Q12,flux!$R:$R,0),11)</f>
        <v>5.4</v>
      </c>
      <c r="X12" s="85">
        <f>INDEX(flux!$A:$R,MATCH($Q$4&amp;"_"&amp;$Q12,flux!$R:$R,0),17)</f>
        <v>7.2</v>
      </c>
      <c r="Y12" s="85">
        <f>INDEX(flux!$A:$R,MATCH($Q$4&amp;"_"&amp;$Q12,flux!$R:$R,0),15)</f>
        <v>18.5</v>
      </c>
      <c r="Z12" s="192">
        <f>INDEX(flux!$A:$R,MATCH($Q$4&amp;"_"&amp;$Q12,flux!$R:$R,0),12)</f>
        <v>5.7</v>
      </c>
      <c r="AA12" s="193"/>
      <c r="AB12" s="194"/>
      <c r="AC12" s="84">
        <f>INDEX(flux!$A:$R,MATCH($Q$4&amp;"_"&amp;$Q12,flux!$R:$R,0),10)</f>
        <v>16</v>
      </c>
      <c r="AD12" s="85">
        <f>INDEX(flux!$A:$R,MATCH($Q$4&amp;"_"&amp;$Q12,flux!$R:$R,0),16)</f>
        <v>2</v>
      </c>
      <c r="AE12" s="85">
        <f>INDEX(flux!$A:$R,MATCH($Q$4&amp;"_"&amp;$Q12,flux!$R:$R,0),14)</f>
        <v>5.7</v>
      </c>
      <c r="AF12" s="86">
        <f>INDEX(flux!$A:$R,MATCH($Q$4&amp;"_"&amp;$Q12,flux!$R:$R,0),5)</f>
        <v>63.4</v>
      </c>
      <c r="AG12" s="87">
        <f>INDEX(flux!$A:$R,MATCH($Q$4&amp;"_"&amp;$Q12,flux!$R:$R,0),9)/100</f>
        <v>0.187</v>
      </c>
      <c r="AH12" s="88">
        <f>INDEX(flux!$A:$R,MATCH($Q$4&amp;"_"&amp;$Q12,flux!$R:$R,0),8)/100</f>
        <v>2.7999999999999997E-2</v>
      </c>
      <c r="AJ12" s="18"/>
    </row>
    <row r="13" spans="1:36" x14ac:dyDescent="0.3">
      <c r="A13" s="18"/>
      <c r="B13" s="58"/>
      <c r="C13" s="263"/>
      <c r="D13" s="74">
        <v>2040</v>
      </c>
      <c r="E13" s="75" t="str">
        <f>FIXED(INDEX(stocks!$A:$K,MATCH(RESULTATS!$D$4&amp;"_"&amp;$D13,stocks!$K:$K,0),6),0)</f>
        <v>494</v>
      </c>
      <c r="F13" s="76" t="str">
        <f>FIXED(INDEX(stocks!$A:$K,MATCH(RESULTATS!$D$4&amp;"_"&amp;$D13,stocks!$K:$K,0),4),0)</f>
        <v>1 525</v>
      </c>
      <c r="G13" s="77" t="str">
        <f>FIXED(INDEX(stocks!$A:$K,MATCH(RESULTATS!$D$4&amp;"_"&amp;$D13,stocks!$K:$K,0),5),0)</f>
        <v>307</v>
      </c>
      <c r="H13" s="76" t="str">
        <f>FIXED(INDEX(stocks!$A:$K,MATCH(RESULTATS!$D$4&amp;"_"&amp;$D13,stocks!$K:$K,0),3),0)</f>
        <v>641</v>
      </c>
      <c r="I13" s="78" t="str">
        <f>FIXED(INDEX(stocks!$A:$K,MATCH(RESULTATS!$D$4&amp;"_"&amp;$D13,stocks!$K:$K,0),7),0)</f>
        <v>2 967</v>
      </c>
      <c r="J13" s="79" t="str">
        <f>FIXED(INDEX(stocks!$A:$K,MATCH(RESULTATS!$D$4&amp;"_"&amp;$D13,stocks!$K:$K,0),8),0)</f>
        <v>1 423</v>
      </c>
      <c r="K13" s="80" t="str">
        <f>FIXED(INDEX(stocks!$A:$K,MATCH(RESULTATS!$D$4&amp;"_"&amp;$D13,stocks!$K:$K,0),10),-1)</f>
        <v>3 970</v>
      </c>
      <c r="L13" s="74" t="str">
        <f>FIXED(INDEX(stocks!$A:$K,MATCH(RESULTATS!$D$4&amp;"_"&amp;$D13,stocks!$K:$K,0),9),-1)</f>
        <v>13 010</v>
      </c>
      <c r="N13" s="18"/>
      <c r="P13" s="263"/>
      <c r="Q13" s="81" t="s">
        <v>134</v>
      </c>
      <c r="R13" s="82">
        <f>INDEX(flux!$A:$R,MATCH($Q$4&amp;"_"&amp;$Q13,flux!$R:$R,0),3)</f>
        <v>60.8</v>
      </c>
      <c r="S13" s="83">
        <f>INDEX(flux!$A:$R,MATCH($Q$4&amp;"_"&amp;$Q13,flux!$R:$R,0),6)</f>
        <v>17.3</v>
      </c>
      <c r="T13" s="82">
        <f>INDEX(flux!$A:$R,MATCH($Q$4&amp;"_"&amp;$Q13,flux!$R:$R,0),4)</f>
        <v>26.6</v>
      </c>
      <c r="U13" s="83">
        <f>INDEX(flux!$A:$R,MATCH($Q$4&amp;"_"&amp;$Q13,flux!$R:$R,0),7)</f>
        <v>8.1999999999999993</v>
      </c>
      <c r="V13" s="82">
        <f>INDEX(flux!$A:$R,MATCH($Q$4&amp;"_"&amp;$Q13,flux!$R:$R,0),13)</f>
        <v>2.8</v>
      </c>
      <c r="W13" s="84">
        <f>INDEX(flux!$A:$R,MATCH($Q$4&amp;"_"&amp;$Q13,flux!$R:$R,0),11)</f>
        <v>5.7</v>
      </c>
      <c r="X13" s="85">
        <f>INDEX(flux!$A:$R,MATCH($Q$4&amp;"_"&amp;$Q13,flux!$R:$R,0),17)</f>
        <v>6.9</v>
      </c>
      <c r="Y13" s="85">
        <f>INDEX(flux!$A:$R,MATCH($Q$4&amp;"_"&amp;$Q13,flux!$R:$R,0),15)</f>
        <v>20.6</v>
      </c>
      <c r="Z13" s="192">
        <f>INDEX(flux!$A:$R,MATCH($Q$4&amp;"_"&amp;$Q13,flux!$R:$R,0),12)</f>
        <v>4.7</v>
      </c>
      <c r="AA13" s="193"/>
      <c r="AB13" s="194"/>
      <c r="AC13" s="84">
        <f>INDEX(flux!$A:$R,MATCH($Q$4&amp;"_"&amp;$Q13,flux!$R:$R,0),10)</f>
        <v>15.9</v>
      </c>
      <c r="AD13" s="85">
        <f>INDEX(flux!$A:$R,MATCH($Q$4&amp;"_"&amp;$Q13,flux!$R:$R,0),16)</f>
        <v>1.5</v>
      </c>
      <c r="AE13" s="85">
        <f>INDEX(flux!$A:$R,MATCH($Q$4&amp;"_"&amp;$Q13,flux!$R:$R,0),14)</f>
        <v>5.5</v>
      </c>
      <c r="AF13" s="86">
        <f>INDEX(flux!$A:$R,MATCH($Q$4&amp;"_"&amp;$Q13,flux!$R:$R,0),5)</f>
        <v>63.7</v>
      </c>
      <c r="AG13" s="87">
        <f>INDEX(flux!$A:$R,MATCH($Q$4&amp;"_"&amp;$Q13,flux!$R:$R,0),9)/100</f>
        <v>0</v>
      </c>
      <c r="AH13" s="88">
        <f>INDEX(flux!$A:$R,MATCH($Q$4&amp;"_"&amp;$Q13,flux!$R:$R,0),8)/100</f>
        <v>6.7000000000000004E-2</v>
      </c>
      <c r="AJ13" s="18"/>
    </row>
    <row r="14" spans="1:36" x14ac:dyDescent="0.3">
      <c r="A14" s="18"/>
      <c r="B14" s="58"/>
      <c r="C14" s="263"/>
      <c r="D14" s="74">
        <v>2045</v>
      </c>
      <c r="E14" s="75" t="str">
        <f>FIXED(INDEX(stocks!$A:$K,MATCH(RESULTATS!$D$4&amp;"_"&amp;$D14,stocks!$K:$K,0),6),0)</f>
        <v>487</v>
      </c>
      <c r="F14" s="76" t="str">
        <f>FIXED(INDEX(stocks!$A:$K,MATCH(RESULTATS!$D$4&amp;"_"&amp;$D14,stocks!$K:$K,0),4),0)</f>
        <v>1 496</v>
      </c>
      <c r="G14" s="77" t="str">
        <f>FIXED(INDEX(stocks!$A:$K,MATCH(RESULTATS!$D$4&amp;"_"&amp;$D14,stocks!$K:$K,0),5),0)</f>
        <v>297</v>
      </c>
      <c r="H14" s="76" t="str">
        <f>FIXED(INDEX(stocks!$A:$K,MATCH(RESULTATS!$D$4&amp;"_"&amp;$D14,stocks!$K:$K,0),3),0)</f>
        <v>618</v>
      </c>
      <c r="I14" s="78" t="str">
        <f>FIXED(INDEX(stocks!$A:$K,MATCH(RESULTATS!$D$4&amp;"_"&amp;$D14,stocks!$K:$K,0),7),0)</f>
        <v>2 899</v>
      </c>
      <c r="J14" s="79" t="str">
        <f>FIXED(INDEX(stocks!$A:$K,MATCH(RESULTATS!$D$4&amp;"_"&amp;$D14,stocks!$K:$K,0),8),0)</f>
        <v>1 399</v>
      </c>
      <c r="K14" s="80" t="str">
        <f>FIXED(INDEX(stocks!$A:$K,MATCH(RESULTATS!$D$4&amp;"_"&amp;$D14,stocks!$K:$K,0),10),-1)</f>
        <v>3 970</v>
      </c>
      <c r="L14" s="74" t="str">
        <f>FIXED(INDEX(stocks!$A:$K,MATCH(RESULTATS!$D$4&amp;"_"&amp;$D14,stocks!$K:$K,0),9),-1)</f>
        <v>13 050</v>
      </c>
      <c r="N14" s="18"/>
      <c r="P14" s="263"/>
      <c r="Q14" s="81" t="s">
        <v>135</v>
      </c>
      <c r="R14" s="82">
        <f>INDEX(flux!$A:$R,MATCH($Q$4&amp;"_"&amp;$Q14,flux!$R:$R,0),3)</f>
        <v>60.8</v>
      </c>
      <c r="S14" s="83">
        <f>INDEX(flux!$A:$R,MATCH($Q$4&amp;"_"&amp;$Q14,flux!$R:$R,0),6)</f>
        <v>27.4</v>
      </c>
      <c r="T14" s="82">
        <f>INDEX(flux!$A:$R,MATCH($Q$4&amp;"_"&amp;$Q14,flux!$R:$R,0),4)</f>
        <v>26.7</v>
      </c>
      <c r="U14" s="83">
        <f>INDEX(flux!$A:$R,MATCH($Q$4&amp;"_"&amp;$Q14,flux!$R:$R,0),7)</f>
        <v>13.1</v>
      </c>
      <c r="V14" s="82">
        <f>INDEX(flux!$A:$R,MATCH($Q$4&amp;"_"&amp;$Q14,flux!$R:$R,0),13)</f>
        <v>2.9</v>
      </c>
      <c r="W14" s="84">
        <f>INDEX(flux!$A:$R,MATCH($Q$4&amp;"_"&amp;$Q14,flux!$R:$R,0),11)</f>
        <v>5.8</v>
      </c>
      <c r="X14" s="85">
        <f>INDEX(flux!$A:$R,MATCH($Q$4&amp;"_"&amp;$Q14,flux!$R:$R,0),17)</f>
        <v>7.2</v>
      </c>
      <c r="Y14" s="85">
        <f>INDEX(flux!$A:$R,MATCH($Q$4&amp;"_"&amp;$Q14,flux!$R:$R,0),15)</f>
        <v>20.3</v>
      </c>
      <c r="Z14" s="192">
        <f>INDEX(flux!$A:$R,MATCH($Q$4&amp;"_"&amp;$Q14,flux!$R:$R,0),12)</f>
        <v>5.0999999999999996</v>
      </c>
      <c r="AA14" s="193"/>
      <c r="AB14" s="194"/>
      <c r="AC14" s="84">
        <f>INDEX(flux!$A:$R,MATCH($Q$4&amp;"_"&amp;$Q14,flux!$R:$R,0),10)</f>
        <v>15.5</v>
      </c>
      <c r="AD14" s="85">
        <f>INDEX(flux!$A:$R,MATCH($Q$4&amp;"_"&amp;$Q14,flux!$R:$R,0),16)</f>
        <v>1.6</v>
      </c>
      <c r="AE14" s="85">
        <f>INDEX(flux!$A:$R,MATCH($Q$4&amp;"_"&amp;$Q14,flux!$R:$R,0),14)</f>
        <v>5.2</v>
      </c>
      <c r="AF14" s="86">
        <f>INDEX(flux!$A:$R,MATCH($Q$4&amp;"_"&amp;$Q14,flux!$R:$R,0),5)</f>
        <v>63.7</v>
      </c>
      <c r="AG14" s="87">
        <f>INDEX(flux!$A:$R,MATCH($Q$4&amp;"_"&amp;$Q14,flux!$R:$R,0),9)/100</f>
        <v>3.0000000000000001E-3</v>
      </c>
      <c r="AH14" s="88">
        <f>INDEX(flux!$A:$R,MATCH($Q$4&amp;"_"&amp;$Q14,flux!$R:$R,0),8)/100</f>
        <v>0.10099999999999999</v>
      </c>
      <c r="AJ14" s="18"/>
    </row>
    <row r="15" spans="1:36" ht="15" thickBot="1" x14ac:dyDescent="0.35">
      <c r="A15" s="18"/>
      <c r="B15" s="58"/>
      <c r="C15" s="264"/>
      <c r="D15" s="89">
        <v>2050</v>
      </c>
      <c r="E15" s="90" t="str">
        <f>FIXED(INDEX(stocks!$A:$K,MATCH(RESULTATS!$D$4&amp;"_"&amp;$D15,stocks!$K:$K,0),6),0)</f>
        <v>488</v>
      </c>
      <c r="F15" s="91" t="str">
        <f>FIXED(INDEX(stocks!$A:$K,MATCH(RESULTATS!$D$4&amp;"_"&amp;$D15,stocks!$K:$K,0),4),0)</f>
        <v>1 499</v>
      </c>
      <c r="G15" s="92" t="str">
        <f>FIXED(INDEX(stocks!$A:$K,MATCH(RESULTATS!$D$4&amp;"_"&amp;$D15,stocks!$K:$K,0),5),0)</f>
        <v>295</v>
      </c>
      <c r="H15" s="91" t="str">
        <f>FIXED(INDEX(stocks!$A:$K,MATCH(RESULTATS!$D$4&amp;"_"&amp;$D15,stocks!$K:$K,0),3),0)</f>
        <v>597</v>
      </c>
      <c r="I15" s="93" t="str">
        <f>FIXED(INDEX(stocks!$A:$K,MATCH(RESULTATS!$D$4&amp;"_"&amp;$D15,stocks!$K:$K,0),7),0)</f>
        <v>2 879</v>
      </c>
      <c r="J15" s="94" t="str">
        <f>FIXED(INDEX(stocks!$A:$K,MATCH(RESULTATS!$D$4&amp;"_"&amp;$D15,stocks!$K:$K,0),8),0)</f>
        <v>1 398</v>
      </c>
      <c r="K15" s="95" t="str">
        <f>FIXED(INDEX(stocks!$A:$K,MATCH(RESULTATS!$D$4&amp;"_"&amp;$D15,stocks!$K:$K,0),10),-1)</f>
        <v>3 970</v>
      </c>
      <c r="L15" s="89" t="str">
        <f>FIXED(INDEX(stocks!$A:$K,MATCH(RESULTATS!$D$4&amp;"_"&amp;$D15,stocks!$K:$K,0),9),-1)</f>
        <v>13 060</v>
      </c>
      <c r="N15" s="18"/>
      <c r="P15" s="264"/>
      <c r="Q15" s="96" t="s">
        <v>136</v>
      </c>
      <c r="R15" s="97">
        <f>INDEX(flux!$A:$R,MATCH($Q$4&amp;"_"&amp;$Q15,flux!$R:$R,0),3)</f>
        <v>61.1</v>
      </c>
      <c r="S15" s="98">
        <f>INDEX(flux!$A:$R,MATCH($Q$4&amp;"_"&amp;$Q15,flux!$R:$R,0),6)</f>
        <v>16.8</v>
      </c>
      <c r="T15" s="97">
        <f>INDEX(flux!$A:$R,MATCH($Q$4&amp;"_"&amp;$Q15,flux!$R:$R,0),4)</f>
        <v>27.1</v>
      </c>
      <c r="U15" s="98">
        <f>INDEX(flux!$A:$R,MATCH($Q$4&amp;"_"&amp;$Q15,flux!$R:$R,0),7)</f>
        <v>8.1</v>
      </c>
      <c r="V15" s="97">
        <f>INDEX(flux!$A:$R,MATCH($Q$4&amp;"_"&amp;$Q15,flux!$R:$R,0),13)</f>
        <v>2.8</v>
      </c>
      <c r="W15" s="99">
        <f>INDEX(flux!$A:$R,MATCH($Q$4&amp;"_"&amp;$Q15,flux!$R:$R,0),11)</f>
        <v>6.8</v>
      </c>
      <c r="X15" s="100">
        <f>INDEX(flux!$A:$R,MATCH($Q$4&amp;"_"&amp;$Q15,flux!$R:$R,0),17)</f>
        <v>7.1</v>
      </c>
      <c r="Y15" s="100">
        <f>INDEX(flux!$A:$R,MATCH($Q$4&amp;"_"&amp;$Q15,flux!$R:$R,0),15)</f>
        <v>20.9</v>
      </c>
      <c r="Z15" s="308">
        <f>INDEX(flux!$A:$R,MATCH($Q$4&amp;"_"&amp;$Q15,flux!$R:$R,0),12)</f>
        <v>4.5999999999999996</v>
      </c>
      <c r="AA15" s="309"/>
      <c r="AB15" s="310"/>
      <c r="AC15" s="99">
        <f>INDEX(flux!$A:$R,MATCH($Q$4&amp;"_"&amp;$Q15,flux!$R:$R,0),10)</f>
        <v>15.6</v>
      </c>
      <c r="AD15" s="100">
        <f>INDEX(flux!$A:$R,MATCH($Q$4&amp;"_"&amp;$Q15,flux!$R:$R,0),16)</f>
        <v>1.4</v>
      </c>
      <c r="AE15" s="100">
        <f>INDEX(flux!$A:$R,MATCH($Q$4&amp;"_"&amp;$Q15,flux!$R:$R,0),14)</f>
        <v>5.0999999999999996</v>
      </c>
      <c r="AF15" s="101">
        <f>INDEX(flux!$A:$R,MATCH($Q$4&amp;"_"&amp;$Q15,flux!$R:$R,0),5)</f>
        <v>64.3</v>
      </c>
      <c r="AG15" s="102">
        <f>INDEX(flux!$A:$R,MATCH($Q$4&amp;"_"&amp;$Q15,flux!$R:$R,0),9)/100</f>
        <v>2.6000000000000002E-2</v>
      </c>
      <c r="AH15" s="103">
        <f>INDEX(flux!$A:$R,MATCH($Q$4&amp;"_"&amp;$Q15,flux!$R:$R,0),8)/100</f>
        <v>7.2999999999999995E-2</v>
      </c>
      <c r="AJ15" s="18"/>
    </row>
    <row r="16" spans="1:36" ht="29.4" customHeight="1" x14ac:dyDescent="0.3">
      <c r="A16" s="18"/>
      <c r="N16" s="18"/>
      <c r="P16" s="312" t="str">
        <f>IF(OR(Q4="B2_R1_C2_pertes",Q4="B2_R1_C2_valo",Q4="B2_R1_C2_valo_pertes"),"Les observations IFN historiques ne tiennent pas compte de l'augmentation des taux dans l'analyse de sensibilité."&amp;" L’analyse de sensibilité est réalisée a posteriori sur les résultats du scénario, l’objectif initial de récolte n’est donc plus forcément respecté.","")</f>
        <v/>
      </c>
      <c r="Q16" s="312"/>
      <c r="R16" s="312"/>
      <c r="S16" s="312"/>
      <c r="T16" s="312"/>
      <c r="U16" s="312"/>
      <c r="V16" s="312"/>
      <c r="W16" s="312"/>
      <c r="X16" s="312"/>
      <c r="Y16" s="312"/>
      <c r="Z16" s="312"/>
      <c r="AA16" s="312"/>
      <c r="AB16" s="312"/>
      <c r="AC16" s="312"/>
      <c r="AD16" s="312"/>
      <c r="AE16" s="312"/>
      <c r="AF16" s="312"/>
      <c r="AG16" s="312"/>
      <c r="AH16" s="312"/>
      <c r="AJ16" s="18"/>
    </row>
    <row r="17" spans="1:36" s="105" customFormat="1" x14ac:dyDescent="0.3">
      <c r="A17" s="104"/>
      <c r="N17" s="104"/>
      <c r="AJ17" s="104"/>
    </row>
    <row r="18" spans="1:36" s="105" customFormat="1" x14ac:dyDescent="0.3">
      <c r="A18" s="104"/>
      <c r="N18" s="104"/>
      <c r="P18" s="106"/>
      <c r="Q18" s="106"/>
      <c r="R18" s="106"/>
      <c r="S18" s="106"/>
      <c r="T18" s="106"/>
      <c r="U18" s="106"/>
      <c r="V18" s="106"/>
      <c r="W18" s="106"/>
      <c r="X18" s="106"/>
      <c r="Y18" s="106"/>
      <c r="Z18" s="106"/>
      <c r="AA18" s="106"/>
      <c r="AB18" s="106"/>
      <c r="AC18" s="106"/>
      <c r="AD18" s="106"/>
      <c r="AE18" s="106"/>
      <c r="AF18" s="106"/>
      <c r="AG18" s="106"/>
      <c r="AH18" s="106"/>
      <c r="AJ18" s="104"/>
    </row>
    <row r="19" spans="1:36" s="105" customFormat="1" x14ac:dyDescent="0.3">
      <c r="A19" s="104"/>
      <c r="E19" s="105" t="s">
        <v>124</v>
      </c>
      <c r="F19" s="105" t="s">
        <v>125</v>
      </c>
      <c r="G19" s="105" t="s">
        <v>126</v>
      </c>
      <c r="H19" s="105" t="s">
        <v>127</v>
      </c>
      <c r="I19" s="105" t="s">
        <v>128</v>
      </c>
      <c r="J19" s="105" t="s">
        <v>129</v>
      </c>
      <c r="N19" s="104"/>
      <c r="R19" s="311" t="s">
        <v>114</v>
      </c>
      <c r="S19" s="311"/>
      <c r="T19" s="311" t="s">
        <v>115</v>
      </c>
      <c r="U19" s="311"/>
      <c r="V19" s="311"/>
      <c r="W19" s="311"/>
      <c r="AJ19" s="104"/>
    </row>
    <row r="20" spans="1:36" s="105" customFormat="1" x14ac:dyDescent="0.3">
      <c r="A20" s="104"/>
      <c r="D20" s="105">
        <v>2010</v>
      </c>
      <c r="E20" s="105">
        <v>181.4</v>
      </c>
      <c r="F20" s="105">
        <v>154.6</v>
      </c>
      <c r="G20" s="105">
        <v>161.30000000000001</v>
      </c>
      <c r="N20" s="104"/>
      <c r="R20" s="105" t="s">
        <v>148</v>
      </c>
      <c r="S20" s="105" t="s">
        <v>149</v>
      </c>
      <c r="T20" s="105" t="s">
        <v>148</v>
      </c>
      <c r="U20" s="105" t="s">
        <v>149</v>
      </c>
      <c r="AJ20" s="104"/>
    </row>
    <row r="21" spans="1:36" s="105" customFormat="1" x14ac:dyDescent="0.3">
      <c r="A21" s="104"/>
      <c r="D21" s="105">
        <v>2015</v>
      </c>
      <c r="E21" s="105">
        <v>194.5</v>
      </c>
      <c r="F21" s="105">
        <v>162.80000000000001</v>
      </c>
      <c r="G21" s="105">
        <v>170.7</v>
      </c>
      <c r="N21" s="104"/>
      <c r="Q21" s="105" t="s">
        <v>151</v>
      </c>
      <c r="R21" s="105">
        <f>INDEX(flux!$A:$R,MATCH("histo_tot"&amp;"_"&amp;$Q8,flux!$R:$R,0),13)+INDEX(flux!$A:$R,MATCH("histo_tot"&amp;"_"&amp;$Q8,flux!$R:$R,0),11)</f>
        <v>6.5</v>
      </c>
      <c r="S21" s="105">
        <f>INDEX(flux!$A:$R,MATCH("histo_tot"&amp;"_"&amp;$Q8,flux!$R:$R,0),17)+INDEX(flux!$A:$R,MATCH("histo_tot"&amp;"_"&amp;$Q8,flux!$R:$R,0),15)</f>
        <v>19.100000000000001</v>
      </c>
      <c r="T21" s="105">
        <f>INDEX(flux!$A:$R,MATCH("histo_tot"&amp;"_"&amp;$Q8,flux!$R:$R,0),12)+INDEX(flux!$A:$R,MATCH("histo_tot"&amp;"_"&amp;$Q8,flux!$R:$R,0),10)</f>
        <v>18.899999999999999</v>
      </c>
      <c r="U21" s="105">
        <f>INDEX(flux!$A:$R,MATCH("histo_tot"&amp;"_"&amp;$Q8,flux!$R:$R,0),16)+INDEX(flux!$A:$R,MATCH("histo_tot"&amp;"_"&amp;$Q8,flux!$R:$R,0),14)</f>
        <v>7.7</v>
      </c>
      <c r="AJ21" s="104"/>
    </row>
    <row r="22" spans="1:36" s="105" customFormat="1" x14ac:dyDescent="0.3">
      <c r="A22" s="104"/>
      <c r="D22" s="105">
        <v>2020</v>
      </c>
      <c r="E22" s="105">
        <v>199.4</v>
      </c>
      <c r="F22" s="105">
        <v>164.7</v>
      </c>
      <c r="G22" s="105">
        <v>173.2</v>
      </c>
      <c r="H22" s="107">
        <f>(INDEX(stocks!$A:$K,MATCH(RESULTATS!$D$4&amp;"_2020",stocks!$K:$K,0),6)+INDEX(stocks!$A:$K,MATCH(RESULTATS!$D$4&amp;"_2020",stocks!$K:$K,0),5))*1000/INDEX(stocks!$A:$K,MATCH(RESULTATS!$D$4&amp;"_2020",stocks!$K:$K,0),10)</f>
        <v>198.21113630637441</v>
      </c>
      <c r="I22" s="107">
        <f>(INDEX(stocks!$A:$K,MATCH(RESULTATS!$D$4&amp;"_2020",stocks!$K:$K,0),4)+INDEX(stocks!$A:$K,MATCH(RESULTATS!$D$4&amp;"_2020",stocks!$K:$K,0),3))*1000/INDEX(stocks!$A:$K,MATCH(RESULTATS!$D$4&amp;"_2020",stocks!$K:$K,0),9)</f>
        <v>165.96525568876928</v>
      </c>
      <c r="J22" s="107">
        <f>(INDEX(stocks!$A:$K,MATCH(RESULTATS!$D$4&amp;"_2020",stocks!$K:$K,0),6)+INDEX(stocks!$A:$K,MATCH(RESULTATS!$D$4&amp;"_2020",stocks!$K:$K,0),5)+INDEX(stocks!$A:$K,MATCH(RESULTATS!$D$4&amp;"_2020",stocks!$K:$K,0),4)+INDEX(stocks!$A:$K,MATCH(RESULTATS!$D$4&amp;"_2020",stocks!$K:$K,0),3))*1000/(INDEX(stocks!$A:$K,MATCH(RESULTATS!$D$4&amp;"_2020",stocks!$K:$K,0),9)+INDEX(stocks!$A:$K,MATCH(RESULTATS!$D$4&amp;"_2020",stocks!$K:$K,0),10))</f>
        <v>173.85089340727049</v>
      </c>
      <c r="N22" s="104"/>
      <c r="Q22" s="105" t="s">
        <v>131</v>
      </c>
      <c r="R22" s="107">
        <f>V10+W10</f>
        <v>7.3</v>
      </c>
      <c r="S22" s="107">
        <f>X10+Y10</f>
        <v>21.3</v>
      </c>
      <c r="T22" s="107">
        <f t="shared" ref="T22:T27" si="0">Z10+AC10</f>
        <v>18.700000000000003</v>
      </c>
      <c r="U22" s="107">
        <f>AD10+AE10</f>
        <v>6.8999999999999995</v>
      </c>
      <c r="V22" s="107"/>
      <c r="W22" s="107"/>
      <c r="AJ22" s="104"/>
    </row>
    <row r="23" spans="1:36" s="105" customFormat="1" x14ac:dyDescent="0.3">
      <c r="A23" s="104"/>
      <c r="D23" s="105">
        <v>2025</v>
      </c>
      <c r="H23" s="107">
        <f>(E10+G10)*1000/K10</f>
        <v>197.22921914357681</v>
      </c>
      <c r="I23" s="107">
        <f>(F10+H10)*1000/L10</f>
        <v>162.59904912836768</v>
      </c>
      <c r="J23" s="107">
        <f>(E10+F10+G10+H10)*1000/(K10+L10)</f>
        <v>170.8860759493671</v>
      </c>
      <c r="N23" s="104"/>
      <c r="Q23" s="105" t="s">
        <v>132</v>
      </c>
      <c r="R23" s="107">
        <f t="shared" ref="R23:R27" si="1">V11+W11</f>
        <v>8.1999999999999993</v>
      </c>
      <c r="S23" s="107">
        <f t="shared" ref="S23:S27" si="2">X11+Y11</f>
        <v>24.799999999999997</v>
      </c>
      <c r="T23" s="107">
        <f t="shared" si="0"/>
        <v>18.899999999999999</v>
      </c>
      <c r="U23" s="107">
        <f t="shared" ref="U23:U27" si="3">AD11+AE11</f>
        <v>7.1</v>
      </c>
      <c r="V23" s="107"/>
      <c r="W23" s="107"/>
      <c r="AJ23" s="104"/>
    </row>
    <row r="24" spans="1:36" s="105" customFormat="1" x14ac:dyDescent="0.3">
      <c r="A24" s="104"/>
      <c r="D24" s="105">
        <v>2030</v>
      </c>
      <c r="H24" s="107">
        <f t="shared" ref="H24:I24" si="4">(E11+G11)*1000/K11</f>
        <v>198.48866498740554</v>
      </c>
      <c r="I24" s="107">
        <f t="shared" si="4"/>
        <v>162.49027237354085</v>
      </c>
      <c r="J24" s="107">
        <f t="shared" ref="J24:J28" si="5">(E11+F11+G11+H11)*1000/(K11+L11)</f>
        <v>170.98692033293699</v>
      </c>
      <c r="N24" s="104"/>
      <c r="Q24" s="105" t="s">
        <v>133</v>
      </c>
      <c r="R24" s="107">
        <f t="shared" si="1"/>
        <v>8.3000000000000007</v>
      </c>
      <c r="S24" s="107">
        <f t="shared" si="2"/>
        <v>25.7</v>
      </c>
      <c r="T24" s="107">
        <f t="shared" si="0"/>
        <v>21.7</v>
      </c>
      <c r="U24" s="107">
        <f t="shared" si="3"/>
        <v>7.7</v>
      </c>
      <c r="V24" s="107"/>
      <c r="W24" s="107"/>
      <c r="AJ24" s="104"/>
    </row>
    <row r="25" spans="1:36" s="105" customFormat="1" x14ac:dyDescent="0.3">
      <c r="A25" s="104"/>
      <c r="D25" s="105">
        <v>2035</v>
      </c>
      <c r="H25" s="107">
        <f t="shared" ref="H25:I25" si="6">(E12+G12)*1000/K12</f>
        <v>200.50377833753149</v>
      </c>
      <c r="I25" s="107">
        <f t="shared" si="6"/>
        <v>165.89506172839506</v>
      </c>
      <c r="J25" s="107">
        <f t="shared" si="5"/>
        <v>174.01063201417602</v>
      </c>
      <c r="N25" s="104"/>
      <c r="Q25" s="105" t="s">
        <v>134</v>
      </c>
      <c r="R25" s="107">
        <f t="shared" si="1"/>
        <v>8.5</v>
      </c>
      <c r="S25" s="107">
        <f t="shared" si="2"/>
        <v>27.5</v>
      </c>
      <c r="T25" s="107">
        <f t="shared" si="0"/>
        <v>20.6</v>
      </c>
      <c r="U25" s="107">
        <f t="shared" si="3"/>
        <v>7</v>
      </c>
      <c r="V25" s="107"/>
      <c r="W25" s="107"/>
      <c r="AJ25" s="104"/>
    </row>
    <row r="26" spans="1:36" s="105" customFormat="1" x14ac:dyDescent="0.3">
      <c r="A26" s="104"/>
      <c r="D26" s="105">
        <v>2040</v>
      </c>
      <c r="H26" s="107">
        <f t="shared" ref="H26:I26" si="7">(E13+G13)*1000/K13</f>
        <v>201.76322418136021</v>
      </c>
      <c r="I26" s="107">
        <f t="shared" si="7"/>
        <v>166.48731744811684</v>
      </c>
      <c r="J26" s="107">
        <f t="shared" si="5"/>
        <v>174.73498233215548</v>
      </c>
      <c r="N26" s="104"/>
      <c r="Q26" s="105" t="s">
        <v>135</v>
      </c>
      <c r="R26" s="107">
        <f t="shared" si="1"/>
        <v>8.6999999999999993</v>
      </c>
      <c r="S26" s="107">
        <f t="shared" si="2"/>
        <v>27.5</v>
      </c>
      <c r="T26" s="107">
        <f t="shared" si="0"/>
        <v>20.6</v>
      </c>
      <c r="U26" s="107">
        <f t="shared" si="3"/>
        <v>6.8000000000000007</v>
      </c>
      <c r="V26" s="107"/>
      <c r="W26" s="107"/>
      <c r="AJ26" s="104"/>
    </row>
    <row r="27" spans="1:36" s="105" customFormat="1" x14ac:dyDescent="0.3">
      <c r="A27" s="104"/>
      <c r="D27" s="105">
        <v>2045</v>
      </c>
      <c r="H27" s="107">
        <f t="shared" ref="H27:I27" si="8">(E14+G14)*1000/K14</f>
        <v>197.48110831234257</v>
      </c>
      <c r="I27" s="107">
        <f t="shared" si="8"/>
        <v>161.99233716475095</v>
      </c>
      <c r="J27" s="107">
        <f t="shared" si="5"/>
        <v>170.27027027027026</v>
      </c>
      <c r="N27" s="104"/>
      <c r="Q27" s="105" t="s">
        <v>136</v>
      </c>
      <c r="R27" s="107">
        <f t="shared" si="1"/>
        <v>9.6</v>
      </c>
      <c r="S27" s="107">
        <f t="shared" si="2"/>
        <v>28</v>
      </c>
      <c r="T27" s="107">
        <f t="shared" si="0"/>
        <v>20.2</v>
      </c>
      <c r="U27" s="107">
        <f t="shared" si="3"/>
        <v>6.5</v>
      </c>
      <c r="V27" s="107"/>
      <c r="W27" s="107"/>
      <c r="AJ27" s="104"/>
    </row>
    <row r="28" spans="1:36" s="105" customFormat="1" x14ac:dyDescent="0.3">
      <c r="A28" s="104"/>
      <c r="D28" s="105">
        <v>2050</v>
      </c>
      <c r="H28" s="107">
        <f t="shared" ref="H28:I28" si="9">(E15+G15)*1000/K15</f>
        <v>197.22921914357681</v>
      </c>
      <c r="I28" s="107">
        <f t="shared" si="9"/>
        <v>160.49004594180704</v>
      </c>
      <c r="J28" s="107">
        <f t="shared" si="5"/>
        <v>169.05460951262478</v>
      </c>
      <c r="N28" s="104"/>
      <c r="AJ28" s="104"/>
    </row>
    <row r="29" spans="1:36" s="105" customFormat="1" x14ac:dyDescent="0.3">
      <c r="A29" s="104"/>
      <c r="N29" s="104"/>
      <c r="AJ29" s="104"/>
    </row>
    <row r="30" spans="1:36" s="105" customFormat="1" x14ac:dyDescent="0.3">
      <c r="A30" s="104"/>
      <c r="N30" s="104"/>
      <c r="AJ30" s="104"/>
    </row>
    <row r="31" spans="1:36" s="105" customFormat="1" x14ac:dyDescent="0.3">
      <c r="A31" s="104"/>
      <c r="N31" s="104"/>
      <c r="AJ31" s="104"/>
    </row>
    <row r="32" spans="1:36" s="105" customFormat="1" x14ac:dyDescent="0.3">
      <c r="A32" s="104"/>
      <c r="N32" s="104"/>
      <c r="AJ32" s="104"/>
    </row>
    <row r="33" spans="1:36" x14ac:dyDescent="0.3">
      <c r="A33" s="18"/>
      <c r="N33" s="18"/>
      <c r="O33" s="18"/>
      <c r="P33" s="18"/>
      <c r="Q33" s="18"/>
      <c r="R33" s="18"/>
      <c r="S33" s="18"/>
      <c r="T33" s="18"/>
      <c r="U33" s="18"/>
      <c r="V33" s="18"/>
      <c r="W33" s="18"/>
      <c r="X33" s="18"/>
      <c r="Y33" s="18"/>
      <c r="Z33" s="18"/>
      <c r="AA33" s="18"/>
      <c r="AB33" s="18"/>
      <c r="AC33" s="18"/>
      <c r="AD33" s="18"/>
      <c r="AE33" s="18"/>
      <c r="AF33" s="18"/>
      <c r="AG33" s="18"/>
      <c r="AH33" s="18"/>
      <c r="AI33" s="18"/>
      <c r="AJ33" s="18"/>
    </row>
    <row r="34" spans="1:36" x14ac:dyDescent="0.3">
      <c r="A34" s="18"/>
      <c r="N34" s="18"/>
      <c r="O34" s="18"/>
      <c r="P34" s="18"/>
      <c r="Q34" s="18"/>
      <c r="R34" s="18"/>
      <c r="S34" s="18"/>
      <c r="T34" s="18"/>
      <c r="U34" s="18"/>
      <c r="V34" s="18"/>
      <c r="W34" s="18"/>
      <c r="X34" s="18"/>
      <c r="Y34" s="18"/>
      <c r="Z34" s="18"/>
      <c r="AA34" s="18"/>
      <c r="AB34" s="18"/>
      <c r="AC34" s="18"/>
      <c r="AD34" s="18"/>
      <c r="AE34" s="18"/>
      <c r="AF34" s="18"/>
      <c r="AG34" s="18"/>
      <c r="AH34" s="18"/>
      <c r="AI34" s="18"/>
      <c r="AJ34" s="18"/>
    </row>
    <row r="35" spans="1:36" x14ac:dyDescent="0.3">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row>
    <row r="36" spans="1:36" ht="18" x14ac:dyDescent="0.35">
      <c r="A36" s="18"/>
      <c r="B36" s="18"/>
      <c r="C36" s="18"/>
      <c r="D36" s="19"/>
      <c r="E36" s="18"/>
      <c r="F36" s="19" t="s">
        <v>208</v>
      </c>
      <c r="G36" s="18"/>
      <c r="H36" s="18"/>
      <c r="I36" s="18"/>
      <c r="J36" s="18"/>
      <c r="K36" s="18"/>
      <c r="L36" s="18"/>
      <c r="M36" s="18"/>
      <c r="N36" s="18"/>
      <c r="O36" s="18"/>
      <c r="P36" s="18"/>
      <c r="Q36" s="19"/>
      <c r="R36" s="19" t="s">
        <v>208</v>
      </c>
      <c r="S36" s="18"/>
      <c r="T36" s="18"/>
      <c r="U36" s="18"/>
      <c r="V36" s="18"/>
      <c r="W36" s="18"/>
      <c r="X36" s="18"/>
      <c r="Y36" s="18"/>
      <c r="Z36" s="18"/>
      <c r="AA36" s="18"/>
      <c r="AB36" s="18"/>
      <c r="AC36" s="19"/>
      <c r="AD36" s="19" t="s">
        <v>235</v>
      </c>
      <c r="AE36" s="18"/>
      <c r="AF36" s="18"/>
      <c r="AG36" s="18"/>
      <c r="AH36" s="18"/>
      <c r="AI36" s="18"/>
      <c r="AJ36" s="18"/>
    </row>
    <row r="37" spans="1:36" x14ac:dyDescent="0.3">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row>
    <row r="38" spans="1:36" ht="15" thickBot="1" x14ac:dyDescent="0.35">
      <c r="A38" s="18"/>
      <c r="D38" s="22" t="s">
        <v>206</v>
      </c>
      <c r="N38" s="108"/>
      <c r="Q38" s="22" t="s">
        <v>206</v>
      </c>
      <c r="AA38" s="18"/>
      <c r="AE38" s="22" t="s">
        <v>207</v>
      </c>
      <c r="AJ38" s="18"/>
    </row>
    <row r="39" spans="1:36" ht="30" customHeight="1" x14ac:dyDescent="0.3">
      <c r="A39" s="18"/>
      <c r="C39" s="260" t="s">
        <v>122</v>
      </c>
      <c r="D39" s="265" t="s">
        <v>43</v>
      </c>
      <c r="E39" s="266"/>
      <c r="F39" s="221" t="s">
        <v>167</v>
      </c>
      <c r="G39" s="238"/>
      <c r="H39" s="267"/>
      <c r="I39" s="218" t="s">
        <v>161</v>
      </c>
      <c r="J39" s="220"/>
      <c r="K39" s="237" t="s">
        <v>168</v>
      </c>
      <c r="L39" s="222"/>
      <c r="N39" s="108"/>
      <c r="P39" s="260" t="s">
        <v>122</v>
      </c>
      <c r="Q39" s="265" t="s">
        <v>57</v>
      </c>
      <c r="R39" s="266"/>
      <c r="S39" s="221" t="s">
        <v>167</v>
      </c>
      <c r="T39" s="238"/>
      <c r="U39" s="267"/>
      <c r="V39" s="218" t="s">
        <v>161</v>
      </c>
      <c r="W39" s="220"/>
      <c r="X39" s="237" t="s">
        <v>168</v>
      </c>
      <c r="Y39" s="222"/>
      <c r="Z39" s="109"/>
      <c r="AA39" s="110"/>
      <c r="AB39" s="108"/>
      <c r="AC39" s="237" t="s">
        <v>122</v>
      </c>
      <c r="AD39" s="238"/>
      <c r="AE39" s="241" t="s">
        <v>42</v>
      </c>
      <c r="AF39" s="242"/>
      <c r="AG39" s="218" t="s">
        <v>130</v>
      </c>
      <c r="AH39" s="220"/>
      <c r="AI39" s="111"/>
      <c r="AJ39" s="18"/>
    </row>
    <row r="40" spans="1:36" ht="24.6" thickBot="1" x14ac:dyDescent="0.35">
      <c r="A40" s="18"/>
      <c r="C40" s="261"/>
      <c r="D40" s="195" t="s">
        <v>111</v>
      </c>
      <c r="E40" s="196"/>
      <c r="F40" s="112" t="s">
        <v>162</v>
      </c>
      <c r="G40" s="113" t="s">
        <v>163</v>
      </c>
      <c r="H40" s="114" t="s">
        <v>171</v>
      </c>
      <c r="I40" s="235"/>
      <c r="J40" s="236"/>
      <c r="K40" s="115" t="s">
        <v>169</v>
      </c>
      <c r="L40" s="116" t="s">
        <v>170</v>
      </c>
      <c r="N40" s="108"/>
      <c r="P40" s="261"/>
      <c r="Q40" s="195" t="s">
        <v>111</v>
      </c>
      <c r="R40" s="196"/>
      <c r="S40" s="112" t="s">
        <v>162</v>
      </c>
      <c r="T40" s="113" t="s">
        <v>163</v>
      </c>
      <c r="U40" s="117" t="s">
        <v>171</v>
      </c>
      <c r="V40" s="235"/>
      <c r="W40" s="236"/>
      <c r="X40" s="115" t="s">
        <v>176</v>
      </c>
      <c r="Y40" s="116" t="s">
        <v>175</v>
      </c>
      <c r="Z40" s="109"/>
      <c r="AA40" s="110"/>
      <c r="AB40" s="108"/>
      <c r="AC40" s="235" t="s">
        <v>203</v>
      </c>
      <c r="AD40" s="307"/>
      <c r="AE40" s="243" t="s">
        <v>222</v>
      </c>
      <c r="AF40" s="244"/>
      <c r="AG40" s="118" t="s">
        <v>201</v>
      </c>
      <c r="AH40" s="119" t="s">
        <v>202</v>
      </c>
      <c r="AI40" s="111"/>
      <c r="AJ40" s="18"/>
    </row>
    <row r="41" spans="1:36" x14ac:dyDescent="0.3">
      <c r="A41" s="18"/>
      <c r="C41" s="299" t="s">
        <v>160</v>
      </c>
      <c r="D41" s="287" t="s">
        <v>158</v>
      </c>
      <c r="E41" s="288"/>
      <c r="F41" s="120">
        <f>INDEX(carbone!$A:$I,MATCH("histo_igd_"&amp;$D41,carbone!$I:$I,0),4)</f>
        <v>-63.1</v>
      </c>
      <c r="G41" s="121">
        <f>INDEX(carbone!$A:$I,MATCH("histo_igd_"&amp;$D41,carbone!$I:$I,0),5)</f>
        <v>0</v>
      </c>
      <c r="H41" s="122">
        <f>F41+G41</f>
        <v>-63.1</v>
      </c>
      <c r="I41" s="301">
        <f>INDEX(carbone!$A:$I,MATCH("histo_igd_"&amp;$D41,carbone!$I:$I,0),6)</f>
        <v>-2.2999999999999998</v>
      </c>
      <c r="J41" s="302"/>
      <c r="K41" s="123" t="str">
        <f>INDEX(carbone!$A:$I,MATCH("histo_igd_"&amp;$D41,carbone!$I:$I,0),7)&amp;"*"</f>
        <v>-14,3*</v>
      </c>
      <c r="L41" s="124" t="str">
        <f>INDEX(carbone!$A:$I,MATCH("histo_igd_"&amp;$D41,carbone!$I:$I,0),8)&amp;"*"</f>
        <v>-18*</v>
      </c>
      <c r="N41" s="108"/>
      <c r="P41" s="299" t="s">
        <v>160</v>
      </c>
      <c r="Q41" s="287" t="s">
        <v>158</v>
      </c>
      <c r="R41" s="288"/>
      <c r="S41" s="120">
        <f>INDEX(carbone!$A:$I,MATCH("histo_igd_"&amp;$D41,carbone!$I:$I,0),4)</f>
        <v>-63.1</v>
      </c>
      <c r="T41" s="121">
        <f>INDEX(carbone!$A:$I,MATCH("histo_igd_"&amp;$D41,carbone!$I:$I,0),5)</f>
        <v>0</v>
      </c>
      <c r="U41" s="122">
        <f>S41+T41</f>
        <v>-63.1</v>
      </c>
      <c r="V41" s="301">
        <f>INDEX(carbone!$A:$I,MATCH("histo_igd_"&amp;$D41,carbone!$I:$I,0),6)</f>
        <v>-2.2999999999999998</v>
      </c>
      <c r="W41" s="302"/>
      <c r="X41" s="123" t="str">
        <f>INDEX(carbone!$A:$I,MATCH("histo_igd_"&amp;$D41,carbone!$I:$I,0),7)&amp;"*"</f>
        <v>-14,3*</v>
      </c>
      <c r="Y41" s="124" t="str">
        <f>INDEX(carbone!$A:$I,MATCH("histo_igd_"&amp;$D41,carbone!$I:$I,0),8)&amp;"*"</f>
        <v>-18*</v>
      </c>
      <c r="Z41" s="125"/>
      <c r="AA41" s="126"/>
      <c r="AB41" s="108"/>
      <c r="AC41" s="344" t="s">
        <v>234</v>
      </c>
      <c r="AD41" s="292" t="s">
        <v>114</v>
      </c>
      <c r="AE41" s="349" t="s">
        <v>150</v>
      </c>
      <c r="AF41" s="127" t="s">
        <v>113</v>
      </c>
      <c r="AG41" s="128">
        <f>INDEX(regions!$A:$N,MATCH(RESULTATS!$AE$39&amp;RESULTATS!$AE$40&amp;SUBSTITUTE(AG$40,"-","_")&amp;RESULTATS!$AD$41&amp;RESULTATS!$AF41,regions!$N:$N,0),6)/1000</f>
        <v>29.087</v>
      </c>
      <c r="AH41" s="129">
        <f>INDEX(regions!$A:$N,MATCH(RESULTATS!$AE$39&amp;RESULTATS!$AE$40&amp;SUBSTITUTE(AH$40,"-","_")&amp;RESULTATS!$AD$41&amp;RESULTATS!$AF41,regions!$N:$N,0),6)/1000</f>
        <v>31.039000000000001</v>
      </c>
      <c r="AI41" s="111"/>
      <c r="AJ41" s="18"/>
    </row>
    <row r="42" spans="1:36" ht="15" thickBot="1" x14ac:dyDescent="0.35">
      <c r="A42" s="18"/>
      <c r="C42" s="300"/>
      <c r="D42" s="290" t="s">
        <v>159</v>
      </c>
      <c r="E42" s="291"/>
      <c r="F42" s="130">
        <f>INDEX(carbone!$A:$I,MATCH("histo_igd_"&amp;$D42,carbone!$I:$I,0),4)</f>
        <v>-30.1</v>
      </c>
      <c r="G42" s="131">
        <f>INDEX(carbone!$A:$I,MATCH("histo_igd_"&amp;$D42,carbone!$I:$I,0),5)</f>
        <v>-9.5</v>
      </c>
      <c r="H42" s="132">
        <f t="shared" ref="H42:H43" si="10">F42+G42</f>
        <v>-39.6</v>
      </c>
      <c r="I42" s="303">
        <f>INDEX(carbone!$A:$I,MATCH("histo_igd_"&amp;$D42,carbone!$I:$I,0),6)</f>
        <v>-1.1000000000000001</v>
      </c>
      <c r="J42" s="304"/>
      <c r="K42" s="133" t="str">
        <f>INDEX(carbone!$A:$I,MATCH("histo_igd_"&amp;$D42,carbone!$I:$I,0),7)&amp;"*"</f>
        <v>-14,7*</v>
      </c>
      <c r="L42" s="134" t="str">
        <f>INDEX(carbone!$A:$I,MATCH("histo_igd_"&amp;$D42,carbone!$I:$I,0),8)&amp;"*"</f>
        <v>-18,7*</v>
      </c>
      <c r="N42" s="108"/>
      <c r="P42" s="300"/>
      <c r="Q42" s="290" t="s">
        <v>159</v>
      </c>
      <c r="R42" s="291"/>
      <c r="S42" s="130">
        <f>INDEX(carbone!$A:$I,MATCH("histo_igd_"&amp;$D42,carbone!$I:$I,0),4)</f>
        <v>-30.1</v>
      </c>
      <c r="T42" s="131">
        <f>INDEX(carbone!$A:$I,MATCH("histo_igd_"&amp;$D42,carbone!$I:$I,0),5)</f>
        <v>-9.5</v>
      </c>
      <c r="U42" s="132">
        <f t="shared" ref="U42" si="11">S42+T42</f>
        <v>-39.6</v>
      </c>
      <c r="V42" s="303">
        <f>INDEX(carbone!$A:$I,MATCH("histo_igd_"&amp;$D42,carbone!$I:$I,0),6)</f>
        <v>-1.1000000000000001</v>
      </c>
      <c r="W42" s="304"/>
      <c r="X42" s="133" t="str">
        <f>INDEX(carbone!$A:$I,MATCH("histo_igd_"&amp;$D42,carbone!$I:$I,0),7)&amp;"*"</f>
        <v>-14,7*</v>
      </c>
      <c r="Y42" s="134" t="str">
        <f>INDEX(carbone!$A:$I,MATCH("histo_igd_"&amp;$D42,carbone!$I:$I,0),8)&amp;"*"</f>
        <v>-18,7*</v>
      </c>
      <c r="Z42" s="125"/>
      <c r="AA42" s="126"/>
      <c r="AB42" s="108"/>
      <c r="AC42" s="345"/>
      <c r="AD42" s="294"/>
      <c r="AE42" s="350"/>
      <c r="AF42" s="135" t="s">
        <v>112</v>
      </c>
      <c r="AG42" s="136">
        <f>INDEX(regions!$A:$N,MATCH(RESULTATS!$AE$39&amp;RESULTATS!$AE$40&amp;SUBSTITUTE(AG$40,"-","_")&amp;RESULTATS!$AD$41&amp;RESULTATS!$AF42,regions!$N:$N,0),6)/1000</f>
        <v>190.03399999999999</v>
      </c>
      <c r="AH42" s="137">
        <f>INDEX(regions!$A:$N,MATCH(RESULTATS!$AE$39&amp;RESULTATS!$AE$40&amp;SUBSTITUTE(AH$40,"-","_")&amp;RESULTATS!$AD$41&amp;RESULTATS!$AF42,regions!$N:$N,0),6)/1000</f>
        <v>242.476</v>
      </c>
      <c r="AJ42" s="18"/>
    </row>
    <row r="43" spans="1:36" x14ac:dyDescent="0.3">
      <c r="A43" s="18"/>
      <c r="C43" s="289" t="s">
        <v>121</v>
      </c>
      <c r="D43" s="292" t="s">
        <v>131</v>
      </c>
      <c r="E43" s="293"/>
      <c r="F43" s="138">
        <f>INDEX(carbone!$A:$I,MATCH($D$39&amp;"_"&amp;$D43,carbone!$I:$I,0),4)</f>
        <v>-13.8</v>
      </c>
      <c r="G43" s="139">
        <f>INDEX(carbone!$A:$I,MATCH($D$39&amp;"_"&amp;$D43,carbone!$I:$I,0),5)</f>
        <v>-31.8</v>
      </c>
      <c r="H43" s="66">
        <f t="shared" si="10"/>
        <v>-45.6</v>
      </c>
      <c r="I43" s="305">
        <f>IF(INDEX(carbone!$A:$I,MATCH($D$39&amp;"_"&amp;$D43,carbone!$I:$I,0),6)="NA","Non estimé",INDEX(carbone!$A:$I,MATCH($D$39&amp;"_"&amp;$D43,carbone!$I:$I,0),6))</f>
        <v>-2.2000000000000002</v>
      </c>
      <c r="J43" s="306"/>
      <c r="K43" s="140">
        <f>IF(INDEX(carbone!$A:$I,MATCH($D$39&amp;"_"&amp;$D43,carbone!$I:$I,0),7)="NA","Non",INDEX(carbone!$A:$I,MATCH($D$39&amp;"_"&amp;$D43,carbone!$I:$I,0),7))</f>
        <v>-8.5</v>
      </c>
      <c r="L43" s="141">
        <f>IF(INDEX(carbone!$A:$I,MATCH($D$39&amp;"_"&amp;$D43,carbone!$I:$I,0),8)="NA","estimé",INDEX(carbone!$A:$I,MATCH($D$39&amp;"_"&amp;$D43,carbone!$I:$I,0),8))</f>
        <v>-9.1999999999999993</v>
      </c>
      <c r="N43" s="108"/>
      <c r="P43" s="289" t="s">
        <v>121</v>
      </c>
      <c r="Q43" s="292" t="s">
        <v>131</v>
      </c>
      <c r="R43" s="293"/>
      <c r="S43" s="138">
        <f>INDEX(carbone!$A:$I,MATCH($Q$39&amp;"_"&amp;$Q43,carbone!$I:$I,0),4)</f>
        <v>-13.8</v>
      </c>
      <c r="T43" s="139">
        <f>INDEX(carbone!$A:$I,MATCH($Q$39&amp;"_"&amp;$Q43,carbone!$I:$I,0),5)</f>
        <v>-31.8</v>
      </c>
      <c r="U43" s="66">
        <f>S43+T43</f>
        <v>-45.6</v>
      </c>
      <c r="V43" s="305">
        <f>IF(INDEX(carbone!$A:$I,MATCH($Q$39&amp;"_"&amp;$Q43,carbone!$I:$I,0),6)="NA","Non estimé",INDEX(carbone!$A:$I,MATCH($Q$39&amp;"_"&amp;$Q43,carbone!$I:$I,0),6))</f>
        <v>-4.5</v>
      </c>
      <c r="W43" s="306"/>
      <c r="X43" s="140">
        <f>IF(INDEX(carbone!$A:$I,MATCH($Q$39&amp;"_"&amp;$Q43,carbone!$I:$I,0),7)="NA","Non",INDEX(carbone!$A:$I,MATCH($Q$39&amp;"_"&amp;$Q43,carbone!$I:$I,0),7))</f>
        <v>-9.1999999999999993</v>
      </c>
      <c r="Y43" s="141">
        <f>IF(INDEX(carbone!$A:$I,MATCH($Q$39&amp;"_"&amp;$Q43,carbone!$I:$I,0),8)="NA","estimé",INDEX(carbone!$A:$I,MATCH($Q$39&amp;"_"&amp;$Q43,carbone!$I:$I,0),8))</f>
        <v>-8.4</v>
      </c>
      <c r="Z43" s="142"/>
      <c r="AA43" s="143"/>
      <c r="AB43" s="108"/>
      <c r="AC43" s="345"/>
      <c r="AD43" s="294"/>
      <c r="AE43" s="351" t="s">
        <v>149</v>
      </c>
      <c r="AF43" s="144" t="s">
        <v>113</v>
      </c>
      <c r="AG43" s="145">
        <f>INDEX(regions!$A:$N,MATCH(RESULTATS!$AE$39&amp;RESULTATS!$AE$40&amp;SUBSTITUTE(AG$40,"-","_")&amp;RESULTATS!$AD$41&amp;RESULTATS!$AF43,regions!$N:$N,0),7)/1000</f>
        <v>89.287000000000006</v>
      </c>
      <c r="AH43" s="146">
        <f>INDEX(regions!$A:$N,MATCH(RESULTATS!$AE$39&amp;RESULTATS!$AE$40&amp;SUBSTITUTE(AH$40,"-","_")&amp;RESULTATS!$AD$41&amp;RESULTATS!$AF43,regions!$N:$N,0),7)/1000</f>
        <v>83.63</v>
      </c>
      <c r="AJ43" s="18"/>
    </row>
    <row r="44" spans="1:36" x14ac:dyDescent="0.3">
      <c r="A44" s="18"/>
      <c r="C44" s="263"/>
      <c r="D44" s="294" t="s">
        <v>132</v>
      </c>
      <c r="E44" s="227"/>
      <c r="F44" s="80">
        <f>INDEX(carbone!$A:$I,MATCH($D$39&amp;"_"&amp;$D44,carbone!$I:$I,0),4)</f>
        <v>-22</v>
      </c>
      <c r="G44" s="147">
        <f>INDEX(carbone!$A:$I,MATCH($D$39&amp;"_"&amp;$D44,carbone!$I:$I,0),5)</f>
        <v>-16.2</v>
      </c>
      <c r="H44" s="81">
        <f t="shared" ref="H44:H54" si="12">F44+G44</f>
        <v>-38.200000000000003</v>
      </c>
      <c r="I44" s="295">
        <f>IF(INDEX(carbone!$A:$I,MATCH($D$39&amp;"_"&amp;$D44,carbone!$I:$I,0),6)="NA","Non estimé",INDEX(carbone!$A:$I,MATCH($D$39&amp;"_"&amp;$D44,carbone!$I:$I,0),6))</f>
        <v>-3</v>
      </c>
      <c r="J44" s="296"/>
      <c r="K44" s="148">
        <f>IF(INDEX(carbone!$A:$I,MATCH($D$39&amp;"_"&amp;$D44,carbone!$I:$I,0),7)="NA","Non",INDEX(carbone!$A:$I,MATCH($D$39&amp;"_"&amp;$D44,carbone!$I:$I,0),7))</f>
        <v>-8.8000000000000007</v>
      </c>
      <c r="L44" s="74">
        <f>IF(INDEX(carbone!$A:$I,MATCH($D$39&amp;"_"&amp;$D44,carbone!$I:$I,0),8)="NA","estimé",INDEX(carbone!$A:$I,MATCH($D$39&amp;"_"&amp;$D44,carbone!$I:$I,0),8))</f>
        <v>-10.3</v>
      </c>
      <c r="N44" s="108"/>
      <c r="P44" s="263"/>
      <c r="Q44" s="294" t="s">
        <v>132</v>
      </c>
      <c r="R44" s="227"/>
      <c r="S44" s="80">
        <f>INDEX(carbone!$A:$I,MATCH($Q$39&amp;"_"&amp;$Q44,carbone!$I:$I,0),4)</f>
        <v>-22</v>
      </c>
      <c r="T44" s="147">
        <f>INDEX(carbone!$A:$I,MATCH($Q$39&amp;"_"&amp;$Q44,carbone!$I:$I,0),5)</f>
        <v>-16.2</v>
      </c>
      <c r="U44" s="81">
        <f t="shared" ref="U44:U54" si="13">S44+T44</f>
        <v>-38.200000000000003</v>
      </c>
      <c r="V44" s="295">
        <f>IF(INDEX(carbone!$A:$I,MATCH($Q$39&amp;"_"&amp;$Q44,carbone!$I:$I,0),6)="NA","Non estimé",INDEX(carbone!$A:$I,MATCH($Q$39&amp;"_"&amp;$Q44,carbone!$I:$I,0),6))</f>
        <v>-8.9</v>
      </c>
      <c r="W44" s="296"/>
      <c r="X44" s="148">
        <f>IF(INDEX(carbone!$A:$I,MATCH($Q$39&amp;"_"&amp;$Q44,carbone!$I:$I,0),7)="NA","Non",INDEX(carbone!$A:$I,MATCH($Q$39&amp;"_"&amp;$Q44,carbone!$I:$I,0),7))</f>
        <v>-10.3</v>
      </c>
      <c r="Y44" s="74">
        <f>IF(INDEX(carbone!$A:$I,MATCH($Q$39&amp;"_"&amp;$Q44,carbone!$I:$I,0),8)="NA","estimé",INDEX(carbone!$A:$I,MATCH($Q$39&amp;"_"&amp;$Q44,carbone!$I:$I,0),8))</f>
        <v>-7.7</v>
      </c>
      <c r="Z44" s="142"/>
      <c r="AA44" s="143"/>
      <c r="AB44" s="108"/>
      <c r="AC44" s="345"/>
      <c r="AD44" s="294"/>
      <c r="AE44" s="351"/>
      <c r="AF44" s="144" t="s">
        <v>112</v>
      </c>
      <c r="AG44" s="145">
        <f>INDEX(regions!$A:$N,MATCH(RESULTATS!$AE$39&amp;RESULTATS!$AE$40&amp;SUBSTITUTE(AG$40,"-","_")&amp;RESULTATS!$AD$41&amp;RESULTATS!$AF44,regions!$N:$N,0),7)/1000</f>
        <v>593.03099999999995</v>
      </c>
      <c r="AH44" s="146">
        <f>INDEX(regions!$A:$N,MATCH(RESULTATS!$AE$39&amp;RESULTATS!$AE$40&amp;SUBSTITUTE(AH$40,"-","_")&amp;RESULTATS!$AD$41&amp;RESULTATS!$AF44,regions!$N:$N,0),7)/1000</f>
        <v>920.85199999999998</v>
      </c>
      <c r="AJ44" s="18"/>
    </row>
    <row r="45" spans="1:36" x14ac:dyDescent="0.3">
      <c r="A45" s="18"/>
      <c r="C45" s="263"/>
      <c r="D45" s="294" t="s">
        <v>133</v>
      </c>
      <c r="E45" s="227"/>
      <c r="F45" s="80">
        <f>INDEX(carbone!$A:$I,MATCH($D$39&amp;"_"&amp;$D45,carbone!$I:$I,0),4)</f>
        <v>-32.299999999999997</v>
      </c>
      <c r="G45" s="147">
        <f>INDEX(carbone!$A:$I,MATCH($D$39&amp;"_"&amp;$D45,carbone!$I:$I,0),5)</f>
        <v>-6.7</v>
      </c>
      <c r="H45" s="81">
        <f t="shared" si="12"/>
        <v>-39</v>
      </c>
      <c r="I45" s="295">
        <f>IF(INDEX(carbone!$A:$I,MATCH($D$39&amp;"_"&amp;$D45,carbone!$I:$I,0),6)="NA","Non estimé",INDEX(carbone!$A:$I,MATCH($D$39&amp;"_"&amp;$D45,carbone!$I:$I,0),6))</f>
        <v>-4</v>
      </c>
      <c r="J45" s="296"/>
      <c r="K45" s="148">
        <f>IF(INDEX(carbone!$A:$I,MATCH($D$39&amp;"_"&amp;$D45,carbone!$I:$I,0),7)="NA","Non",INDEX(carbone!$A:$I,MATCH($D$39&amp;"_"&amp;$D45,carbone!$I:$I,0),7))</f>
        <v>-9.4</v>
      </c>
      <c r="L45" s="74">
        <f>IF(INDEX(carbone!$A:$I,MATCH($D$39&amp;"_"&amp;$D45,carbone!$I:$I,0),8)="NA","estimé",INDEX(carbone!$A:$I,MATCH($D$39&amp;"_"&amp;$D45,carbone!$I:$I,0),8))</f>
        <v>-11</v>
      </c>
      <c r="N45" s="108"/>
      <c r="P45" s="263"/>
      <c r="Q45" s="294" t="s">
        <v>133</v>
      </c>
      <c r="R45" s="227"/>
      <c r="S45" s="80">
        <f>INDEX(carbone!$A:$I,MATCH($Q$39&amp;"_"&amp;$Q45,carbone!$I:$I,0),4)</f>
        <v>-32.299999999999997</v>
      </c>
      <c r="T45" s="147">
        <f>INDEX(carbone!$A:$I,MATCH($Q$39&amp;"_"&amp;$Q45,carbone!$I:$I,0),5)</f>
        <v>-6.7</v>
      </c>
      <c r="U45" s="81">
        <f t="shared" si="13"/>
        <v>-39</v>
      </c>
      <c r="V45" s="295">
        <f>IF(INDEX(carbone!$A:$I,MATCH($Q$39&amp;"_"&amp;$Q45,carbone!$I:$I,0),6)="NA","Non estimé",INDEX(carbone!$A:$I,MATCH($Q$39&amp;"_"&amp;$Q45,carbone!$I:$I,0),6))</f>
        <v>-14.2</v>
      </c>
      <c r="W45" s="296"/>
      <c r="X45" s="148">
        <f>IF(INDEX(carbone!$A:$I,MATCH($Q$39&amp;"_"&amp;$Q45,carbone!$I:$I,0),7)="NA","Non",INDEX(carbone!$A:$I,MATCH($Q$39&amp;"_"&amp;$Q45,carbone!$I:$I,0),7))</f>
        <v>-12</v>
      </c>
      <c r="Y45" s="74">
        <f>IF(INDEX(carbone!$A:$I,MATCH($Q$39&amp;"_"&amp;$Q45,carbone!$I:$I,0),8)="NA","estimé",INDEX(carbone!$A:$I,MATCH($Q$39&amp;"_"&amp;$Q45,carbone!$I:$I,0),8))</f>
        <v>-6.1</v>
      </c>
      <c r="Z45" s="142"/>
      <c r="AA45" s="143"/>
      <c r="AB45" s="108"/>
      <c r="AC45" s="345"/>
      <c r="AD45" s="294" t="s">
        <v>115</v>
      </c>
      <c r="AE45" s="350" t="s">
        <v>150</v>
      </c>
      <c r="AF45" s="135" t="s">
        <v>113</v>
      </c>
      <c r="AG45" s="136">
        <f>INDEX(regions!$A:$N,MATCH(RESULTATS!$AE$39&amp;RESULTATS!$AE$40&amp;SUBSTITUTE(AG$40,"-","_")&amp;RESULTATS!$AD$45&amp;RESULTATS!$AF45,regions!$N:$N,0),6)/1000</f>
        <v>57.656999999999996</v>
      </c>
      <c r="AH45" s="137">
        <f>INDEX(regions!$A:$N,MATCH(RESULTATS!$AE$39&amp;RESULTATS!$AE$40&amp;SUBSTITUTE(AH$40,"-","_")&amp;RESULTATS!$AD$45&amp;RESULTATS!$AF45,regions!$N:$N,0),6)/1000</f>
        <v>57.826999999999998</v>
      </c>
      <c r="AJ45" s="18"/>
    </row>
    <row r="46" spans="1:36" x14ac:dyDescent="0.3">
      <c r="A46" s="18"/>
      <c r="C46" s="263"/>
      <c r="D46" s="294" t="s">
        <v>134</v>
      </c>
      <c r="E46" s="227"/>
      <c r="F46" s="80">
        <f>INDEX(carbone!$A:$I,MATCH($D$39&amp;"_"&amp;$D46,carbone!$I:$I,0),4)</f>
        <v>-12.8</v>
      </c>
      <c r="G46" s="147">
        <f>INDEX(carbone!$A:$I,MATCH($D$39&amp;"_"&amp;$D46,carbone!$I:$I,0),5)</f>
        <v>-15.3</v>
      </c>
      <c r="H46" s="81">
        <f t="shared" si="12"/>
        <v>-28.1</v>
      </c>
      <c r="I46" s="295">
        <f>IF(INDEX(carbone!$A:$I,MATCH($D$39&amp;"_"&amp;$D46,carbone!$I:$I,0),6)="NA","Non estimé",INDEX(carbone!$A:$I,MATCH($D$39&amp;"_"&amp;$D46,carbone!$I:$I,0),6))</f>
        <v>-3.6</v>
      </c>
      <c r="J46" s="296"/>
      <c r="K46" s="148">
        <f>IF(INDEX(carbone!$A:$I,MATCH($D$39&amp;"_"&amp;$D46,carbone!$I:$I,0),7)="NA","Non",INDEX(carbone!$A:$I,MATCH($D$39&amp;"_"&amp;$D46,carbone!$I:$I,0),7))</f>
        <v>-9.1999999999999993</v>
      </c>
      <c r="L46" s="74">
        <f>IF(INDEX(carbone!$A:$I,MATCH($D$39&amp;"_"&amp;$D46,carbone!$I:$I,0),8)="NA","estimé",INDEX(carbone!$A:$I,MATCH($D$39&amp;"_"&amp;$D46,carbone!$I:$I,0),8))</f>
        <v>-11.4</v>
      </c>
      <c r="N46" s="108"/>
      <c r="P46" s="263"/>
      <c r="Q46" s="294" t="s">
        <v>134</v>
      </c>
      <c r="R46" s="227"/>
      <c r="S46" s="80">
        <f>INDEX(carbone!$A:$I,MATCH($Q$39&amp;"_"&amp;$Q46,carbone!$I:$I,0),4)</f>
        <v>-12.8</v>
      </c>
      <c r="T46" s="147">
        <f>INDEX(carbone!$A:$I,MATCH($Q$39&amp;"_"&amp;$Q46,carbone!$I:$I,0),5)</f>
        <v>-15.3</v>
      </c>
      <c r="U46" s="81">
        <f t="shared" si="13"/>
        <v>-28.1</v>
      </c>
      <c r="V46" s="295">
        <f>IF(INDEX(carbone!$A:$I,MATCH($Q$39&amp;"_"&amp;$Q46,carbone!$I:$I,0),6)="NA","Non estimé",INDEX(carbone!$A:$I,MATCH($Q$39&amp;"_"&amp;$Q46,carbone!$I:$I,0),6))</f>
        <v>-16</v>
      </c>
      <c r="W46" s="296"/>
      <c r="X46" s="148">
        <f>IF(INDEX(carbone!$A:$I,MATCH($Q$39&amp;"_"&amp;$Q46,carbone!$I:$I,0),7)="NA","Non",INDEX(carbone!$A:$I,MATCH($Q$39&amp;"_"&amp;$Q46,carbone!$I:$I,0),7))</f>
        <v>-12.5</v>
      </c>
      <c r="Y46" s="74">
        <f>IF(INDEX(carbone!$A:$I,MATCH($Q$39&amp;"_"&amp;$Q46,carbone!$I:$I,0),8)="NA","estimé",INDEX(carbone!$A:$I,MATCH($Q$39&amp;"_"&amp;$Q46,carbone!$I:$I,0),8))</f>
        <v>-5.4</v>
      </c>
      <c r="Z46" s="142"/>
      <c r="AA46" s="143"/>
      <c r="AB46" s="108"/>
      <c r="AC46" s="345"/>
      <c r="AD46" s="294"/>
      <c r="AE46" s="350"/>
      <c r="AF46" s="135" t="s">
        <v>112</v>
      </c>
      <c r="AG46" s="136">
        <f>INDEX(regions!$A:$N,MATCH(RESULTATS!$AE$39&amp;RESULTATS!$AE$40&amp;SUBSTITUTE(AG$40,"-","_")&amp;RESULTATS!$AD$45&amp;RESULTATS!$AF46,regions!$N:$N,0),6)/1000</f>
        <v>333.47800000000001</v>
      </c>
      <c r="AH46" s="137">
        <f>INDEX(regions!$A:$N,MATCH(RESULTATS!$AE$39&amp;RESULTATS!$AE$40&amp;SUBSTITUTE(AH$40,"-","_")&amp;RESULTATS!$AD$45&amp;RESULTATS!$AF46,regions!$N:$N,0),6)/1000</f>
        <v>357.96199999999999</v>
      </c>
      <c r="AJ46" s="18"/>
    </row>
    <row r="47" spans="1:36" x14ac:dyDescent="0.3">
      <c r="A47" s="18"/>
      <c r="C47" s="263"/>
      <c r="D47" s="294" t="s">
        <v>135</v>
      </c>
      <c r="E47" s="227"/>
      <c r="F47" s="80">
        <f>INDEX(carbone!$A:$I,MATCH($D$39&amp;"_"&amp;$D47,carbone!$I:$I,0),4)</f>
        <v>17.7</v>
      </c>
      <c r="G47" s="147">
        <f>INDEX(carbone!$A:$I,MATCH($D$39&amp;"_"&amp;$D47,carbone!$I:$I,0),5)</f>
        <v>-26.6</v>
      </c>
      <c r="H47" s="81">
        <f t="shared" si="12"/>
        <v>-8.9000000000000021</v>
      </c>
      <c r="I47" s="295">
        <f>IF(INDEX(carbone!$A:$I,MATCH($D$39&amp;"_"&amp;$D47,carbone!$I:$I,0),6)="NA","Non estimé",INDEX(carbone!$A:$I,MATCH($D$39&amp;"_"&amp;$D47,carbone!$I:$I,0),6))</f>
        <v>-3.4</v>
      </c>
      <c r="J47" s="296"/>
      <c r="K47" s="148">
        <f>IF(INDEX(carbone!$A:$I,MATCH($D$39&amp;"_"&amp;$D47,carbone!$I:$I,0),7)="NA","Non",INDEX(carbone!$A:$I,MATCH($D$39&amp;"_"&amp;$D47,carbone!$I:$I,0),7))</f>
        <v>-9.4</v>
      </c>
      <c r="L47" s="74">
        <f>IF(INDEX(carbone!$A:$I,MATCH($D$39&amp;"_"&amp;$D47,carbone!$I:$I,0),8)="NA","estimé",INDEX(carbone!$A:$I,MATCH($D$39&amp;"_"&amp;$D47,carbone!$I:$I,0),8))</f>
        <v>-11.5</v>
      </c>
      <c r="N47" s="108"/>
      <c r="P47" s="263"/>
      <c r="Q47" s="294" t="s">
        <v>135</v>
      </c>
      <c r="R47" s="227"/>
      <c r="S47" s="80">
        <f>INDEX(carbone!$A:$I,MATCH($Q$39&amp;"_"&amp;$Q47,carbone!$I:$I,0),4)</f>
        <v>17.7</v>
      </c>
      <c r="T47" s="147">
        <f>INDEX(carbone!$A:$I,MATCH($Q$39&amp;"_"&amp;$Q47,carbone!$I:$I,0),5)</f>
        <v>-26.6</v>
      </c>
      <c r="U47" s="81">
        <f t="shared" si="13"/>
        <v>-8.9000000000000021</v>
      </c>
      <c r="V47" s="295">
        <f>IF(INDEX(carbone!$A:$I,MATCH($Q$39&amp;"_"&amp;$Q47,carbone!$I:$I,0),6)="NA","Non estimé",INDEX(carbone!$A:$I,MATCH($Q$39&amp;"_"&amp;$Q47,carbone!$I:$I,0),6))</f>
        <v>-16.2</v>
      </c>
      <c r="W47" s="296"/>
      <c r="X47" s="148">
        <f>IF(INDEX(carbone!$A:$I,MATCH($Q$39&amp;"_"&amp;$Q47,carbone!$I:$I,0),7)="NA","Non",INDEX(carbone!$A:$I,MATCH($Q$39&amp;"_"&amp;$Q47,carbone!$I:$I,0),7))</f>
        <v>-12.7</v>
      </c>
      <c r="Y47" s="74">
        <f>IF(INDEX(carbone!$A:$I,MATCH($Q$39&amp;"_"&amp;$Q47,carbone!$I:$I,0),8)="NA","estimé",INDEX(carbone!$A:$I,MATCH($Q$39&amp;"_"&amp;$Q47,carbone!$I:$I,0),8))</f>
        <v>-5.4</v>
      </c>
      <c r="Z47" s="142"/>
      <c r="AA47" s="143"/>
      <c r="AB47" s="108"/>
      <c r="AC47" s="345"/>
      <c r="AD47" s="294"/>
      <c r="AE47" s="351" t="s">
        <v>149</v>
      </c>
      <c r="AF47" s="144" t="s">
        <v>113</v>
      </c>
      <c r="AG47" s="145">
        <f>INDEX(regions!$A:$N,MATCH(RESULTATS!$AE$39&amp;RESULTATS!$AE$40&amp;SUBSTITUTE(AG$40,"-","_")&amp;RESULTATS!$AD$45&amp;RESULTATS!$AF47,regions!$N:$N,0),7)/1000</f>
        <v>19.655999999999999</v>
      </c>
      <c r="AH47" s="146">
        <f>INDEX(regions!$A:$N,MATCH(RESULTATS!$AE$39&amp;RESULTATS!$AE$40&amp;SUBSTITUTE(AH$40,"-","_")&amp;RESULTATS!$AD$45&amp;RESULTATS!$AF47,regions!$N:$N,0),7)/1000</f>
        <v>19.126999999999999</v>
      </c>
      <c r="AJ47" s="18"/>
    </row>
    <row r="48" spans="1:36" ht="15" thickBot="1" x14ac:dyDescent="0.35">
      <c r="A48" s="18"/>
      <c r="C48" s="264"/>
      <c r="D48" s="195" t="s">
        <v>136</v>
      </c>
      <c r="E48" s="196"/>
      <c r="F48" s="95">
        <f>INDEX(carbone!$A:$I,MATCH($D$39&amp;"_"&amp;$D48,carbone!$I:$I,0),4)</f>
        <v>0.5</v>
      </c>
      <c r="G48" s="149">
        <f>INDEX(carbone!$A:$I,MATCH($D$39&amp;"_"&amp;$D48,carbone!$I:$I,0),5)</f>
        <v>-3.2</v>
      </c>
      <c r="H48" s="96">
        <f t="shared" si="12"/>
        <v>-2.7</v>
      </c>
      <c r="I48" s="197">
        <f>IF(INDEX(carbone!$A:$I,MATCH($D$39&amp;"_"&amp;$D48,carbone!$I:$I,0),6)="NA","Non estimé",INDEX(carbone!$A:$I,MATCH($D$39&amp;"_"&amp;$D48,carbone!$I:$I,0),6))</f>
        <v>-3.2</v>
      </c>
      <c r="J48" s="198"/>
      <c r="K48" s="150">
        <f>IF(INDEX(carbone!$A:$I,MATCH($D$39&amp;"_"&amp;$D48,carbone!$I:$I,0),7)="NA","Non",INDEX(carbone!$A:$I,MATCH($D$39&amp;"_"&amp;$D48,carbone!$I:$I,0),7))</f>
        <v>-9.6999999999999993</v>
      </c>
      <c r="L48" s="89">
        <f>IF(INDEX(carbone!$A:$I,MATCH($D$39&amp;"_"&amp;$D48,carbone!$I:$I,0),8)="NA","estimé",INDEX(carbone!$A:$I,MATCH($D$39&amp;"_"&amp;$D48,carbone!$I:$I,0),8))</f>
        <v>-11.7</v>
      </c>
      <c r="N48" s="108"/>
      <c r="P48" s="264"/>
      <c r="Q48" s="195" t="s">
        <v>136</v>
      </c>
      <c r="R48" s="196"/>
      <c r="S48" s="95">
        <f>INDEX(carbone!$A:$I,MATCH($Q$39&amp;"_"&amp;$Q48,carbone!$I:$I,0),4)</f>
        <v>0.5</v>
      </c>
      <c r="T48" s="149">
        <f>INDEX(carbone!$A:$I,MATCH($Q$39&amp;"_"&amp;$Q48,carbone!$I:$I,0),5)</f>
        <v>-3.2</v>
      </c>
      <c r="U48" s="96">
        <f t="shared" si="13"/>
        <v>-2.7</v>
      </c>
      <c r="V48" s="197">
        <f>IF(INDEX(carbone!$A:$I,MATCH($Q$39&amp;"_"&amp;$Q48,carbone!$I:$I,0),6)="NA","Non estimé",INDEX(carbone!$A:$I,MATCH($Q$39&amp;"_"&amp;$Q48,carbone!$I:$I,0),6))</f>
        <v>-16.7</v>
      </c>
      <c r="W48" s="198"/>
      <c r="X48" s="150">
        <f>IF(INDEX(carbone!$A:$I,MATCH($Q$39&amp;"_"&amp;$Q48,carbone!$I:$I,0),7)="NA","Non",INDEX(carbone!$A:$I,MATCH($Q$39&amp;"_"&amp;$Q48,carbone!$I:$I,0),7))</f>
        <v>-13.1</v>
      </c>
      <c r="Y48" s="89">
        <f>IF(INDEX(carbone!$A:$I,MATCH($Q$39&amp;"_"&amp;$Q48,carbone!$I:$I,0),8)="NA","estimé",INDEX(carbone!$A:$I,MATCH($Q$39&amp;"_"&amp;$Q48,carbone!$I:$I,0),8))</f>
        <v>-5.4</v>
      </c>
      <c r="Z48" s="142"/>
      <c r="AA48" s="143"/>
      <c r="AB48" s="108"/>
      <c r="AC48" s="345"/>
      <c r="AD48" s="294"/>
      <c r="AE48" s="351"/>
      <c r="AF48" s="144" t="s">
        <v>112</v>
      </c>
      <c r="AG48" s="145">
        <f>INDEX(regions!$A:$N,MATCH(RESULTATS!$AE$39&amp;RESULTATS!$AE$40&amp;SUBSTITUTE(AG$40,"-","_")&amp;RESULTATS!$AD$45&amp;RESULTATS!$AF48,regions!$N:$N,0),7)/1000</f>
        <v>125.49</v>
      </c>
      <c r="AH48" s="146">
        <f>INDEX(regions!$A:$N,MATCH(RESULTATS!$AE$39&amp;RESULTATS!$AE$40&amp;SUBSTITUTE(AH$40,"-","_")&amp;RESULTATS!$AD$45&amp;RESULTATS!$AF48,regions!$N:$N,0),7)/1000</f>
        <v>135.52500000000001</v>
      </c>
      <c r="AJ48" s="18"/>
    </row>
    <row r="49" spans="1:36" ht="14.4" customHeight="1" thickBot="1" x14ac:dyDescent="0.35">
      <c r="A49" s="18"/>
      <c r="C49" s="199" t="s">
        <v>172</v>
      </c>
      <c r="D49" s="202" t="s">
        <v>152</v>
      </c>
      <c r="E49" s="203"/>
      <c r="F49" s="36">
        <f>INDEX(carbone!$A:$I,MATCH($D$39&amp;"_"&amp;$D49,carbone!$I:$I,0),4)</f>
        <v>2.4</v>
      </c>
      <c r="G49" s="151">
        <f>INDEX(carbone!$A:$I,MATCH($D$39&amp;"_"&amp;$D49,carbone!$I:$I,0),5)</f>
        <v>-1.2</v>
      </c>
      <c r="H49" s="152">
        <f t="shared" si="12"/>
        <v>1.2</v>
      </c>
      <c r="I49" s="204">
        <f>IF(INDEX(carbone!$A:$I,MATCH($D$39&amp;"_"&amp;$D49,carbone!$I:$I,0),6)="NA","Non estimé",INDEX(carbone!$A:$I,MATCH($D$39&amp;"_"&amp;$D49,carbone!$I:$I,0),6))</f>
        <v>-3</v>
      </c>
      <c r="J49" s="205"/>
      <c r="K49" s="153">
        <f>IF(INDEX(carbone!$A:$I,MATCH($D$39&amp;"_"&amp;$D49,carbone!$I:$I,0),7)="NA","Non",INDEX(carbone!$A:$I,MATCH($D$39&amp;"_"&amp;$D49,carbone!$I:$I,0),7))</f>
        <v>-9.6</v>
      </c>
      <c r="L49" s="37">
        <f>IF(INDEX(carbone!$A:$I,MATCH($D$39&amp;"_"&amp;$D49,carbone!$I:$I,0),8)="NA","estimé",INDEX(carbone!$A:$I,MATCH($D$39&amp;"_"&amp;$D49,carbone!$I:$I,0),8))</f>
        <v>-11.9</v>
      </c>
      <c r="N49" s="108"/>
      <c r="P49" s="199" t="s">
        <v>172</v>
      </c>
      <c r="Q49" s="202" t="s">
        <v>152</v>
      </c>
      <c r="R49" s="203"/>
      <c r="S49" s="36">
        <f>INDEX(carbone!$A:$I,MATCH($Q$39&amp;"_"&amp;$Q49,carbone!$I:$I,0),4)</f>
        <v>2.4</v>
      </c>
      <c r="T49" s="151">
        <f>INDEX(carbone!$A:$I,MATCH($Q$39&amp;"_"&amp;$Q49,carbone!$I:$I,0),5)</f>
        <v>-1.2</v>
      </c>
      <c r="U49" s="152">
        <f t="shared" si="13"/>
        <v>1.2</v>
      </c>
      <c r="V49" s="204">
        <f>IF(INDEX(carbone!$A:$I,MATCH($Q$39&amp;"_"&amp;$Q49,carbone!$I:$I,0),6)="NA","Non estimé",INDEX(carbone!$A:$I,MATCH($Q$39&amp;"_"&amp;$Q49,carbone!$I:$I,0),6))</f>
        <v>-16.5</v>
      </c>
      <c r="W49" s="205"/>
      <c r="X49" s="153">
        <f>IF(INDEX(carbone!$A:$I,MATCH($Q$39&amp;"_"&amp;$Q49,carbone!$I:$I,0),7)="NA","Non",INDEX(carbone!$A:$I,MATCH($Q$39&amp;"_"&amp;$Q49,carbone!$I:$I,0),7))</f>
        <v>-13.2</v>
      </c>
      <c r="Y49" s="37">
        <f>IF(INDEX(carbone!$A:$I,MATCH($Q$39&amp;"_"&amp;$Q49,carbone!$I:$I,0),8)="NA","estimé",INDEX(carbone!$A:$I,MATCH($Q$39&amp;"_"&amp;$Q49,carbone!$I:$I,0),8))</f>
        <v>-5.5</v>
      </c>
      <c r="Z49" s="125"/>
      <c r="AA49" s="126"/>
      <c r="AB49" s="108"/>
      <c r="AC49" s="346"/>
      <c r="AD49" s="347" t="s">
        <v>116</v>
      </c>
      <c r="AE49" s="347"/>
      <c r="AF49" s="348"/>
      <c r="AG49" s="154">
        <f>(SUMIFS(regions!$F:$F,regions!$A:$A,RESULTATS!$AE$40,regions!$B:$B,RESULTATS!$AE$39,regions!$C:$C,SUBSTITUTE(RESULTATS!AG$40,"-","_"))+SUMIFS(regions!$G:$G,regions!$A:$A,RESULTATS!$AE$40,regions!$B:$B,RESULTATS!$AE$39,regions!$C:$C,SUBSTITUTE(RESULTATS!AG$40,"-","_")))/1000</f>
        <v>1437.72</v>
      </c>
      <c r="AH49" s="155">
        <f>(SUMIFS(regions!$F:$F,regions!$A:$A,RESULTATS!$AE$40,regions!$B:$B,RESULTATS!$AE$39,regions!$C:$C,SUBSTITUTE(RESULTATS!AH$40,"-","_"))+SUMIFS(regions!$G:$G,regions!$A:$A,RESULTATS!$AE$40,regions!$B:$B,RESULTATS!$AE$39,regions!$C:$C,SUBSTITUTE(RESULTATS!AH$40,"-","_")))/1000</f>
        <v>1848.4380000000001</v>
      </c>
      <c r="AJ49" s="18"/>
    </row>
    <row r="50" spans="1:36" ht="14.4" customHeight="1" x14ac:dyDescent="0.3">
      <c r="A50" s="18"/>
      <c r="C50" s="200"/>
      <c r="D50" s="206" t="s">
        <v>153</v>
      </c>
      <c r="E50" s="207"/>
      <c r="F50" s="48">
        <f>INDEX(carbone!$A:$I,MATCH($D$39&amp;"_"&amp;$D50,carbone!$I:$I,0),4)</f>
        <v>4.5</v>
      </c>
      <c r="G50" s="156">
        <f>INDEX(carbone!$A:$I,MATCH($D$39&amp;"_"&amp;$D50,carbone!$I:$I,0),5)</f>
        <v>0.1</v>
      </c>
      <c r="H50" s="157">
        <f t="shared" si="12"/>
        <v>4.5999999999999996</v>
      </c>
      <c r="I50" s="208">
        <f>IF(INDEX(carbone!$A:$I,MATCH($D$39&amp;"_"&amp;$D50,carbone!$I:$I,0),6)="NA","Non estimé",INDEX(carbone!$A:$I,MATCH($D$39&amp;"_"&amp;$D50,carbone!$I:$I,0),6))</f>
        <v>-2.6</v>
      </c>
      <c r="J50" s="209"/>
      <c r="K50" s="158">
        <f>IF(INDEX(carbone!$A:$I,MATCH($D$39&amp;"_"&amp;$D50,carbone!$I:$I,0),7)="NA","Non",INDEX(carbone!$A:$I,MATCH($D$39&amp;"_"&amp;$D50,carbone!$I:$I,0),7))</f>
        <v>-9.5</v>
      </c>
      <c r="L50" s="49">
        <f>IF(INDEX(carbone!$A:$I,MATCH($D$39&amp;"_"&amp;$D50,carbone!$I:$I,0),8)="NA","estimé",INDEX(carbone!$A:$I,MATCH($D$39&amp;"_"&amp;$D50,carbone!$I:$I,0),8))</f>
        <v>-12.1</v>
      </c>
      <c r="N50" s="108"/>
      <c r="P50" s="200"/>
      <c r="Q50" s="206" t="s">
        <v>153</v>
      </c>
      <c r="R50" s="207"/>
      <c r="S50" s="48">
        <f>INDEX(carbone!$A:$I,MATCH($Q$39&amp;"_"&amp;$Q50,carbone!$I:$I,0),4)</f>
        <v>4.5</v>
      </c>
      <c r="T50" s="156">
        <f>INDEX(carbone!$A:$I,MATCH($Q$39&amp;"_"&amp;$Q50,carbone!$I:$I,0),5)</f>
        <v>0.1</v>
      </c>
      <c r="U50" s="157">
        <f t="shared" si="13"/>
        <v>4.5999999999999996</v>
      </c>
      <c r="V50" s="208">
        <f>IF(INDEX(carbone!$A:$I,MATCH($Q$39&amp;"_"&amp;$Q50,carbone!$I:$I,0),6)="NA","Non estimé",INDEX(carbone!$A:$I,MATCH($Q$39&amp;"_"&amp;$Q50,carbone!$I:$I,0),6))</f>
        <v>-15.9</v>
      </c>
      <c r="W50" s="209"/>
      <c r="X50" s="158">
        <f>IF(INDEX(carbone!$A:$I,MATCH($Q$39&amp;"_"&amp;$Q50,carbone!$I:$I,0),7)="NA","Non",INDEX(carbone!$A:$I,MATCH($Q$39&amp;"_"&amp;$Q50,carbone!$I:$I,0),7))</f>
        <v>-13.7</v>
      </c>
      <c r="Y50" s="49">
        <f>IF(INDEX(carbone!$A:$I,MATCH($Q$39&amp;"_"&amp;$Q50,carbone!$I:$I,0),8)="NA","estimé",INDEX(carbone!$A:$I,MATCH($Q$39&amp;"_"&amp;$Q50,carbone!$I:$I,0),8))</f>
        <v>-5.5</v>
      </c>
      <c r="Z50" s="125"/>
      <c r="AA50" s="126"/>
      <c r="AB50" s="108"/>
      <c r="AC50" s="352" t="s">
        <v>231</v>
      </c>
      <c r="AD50" s="332" t="s">
        <v>232</v>
      </c>
      <c r="AE50" s="332"/>
      <c r="AF50" s="333"/>
      <c r="AG50" s="324">
        <f>SUMIFS(regions!$I:$I,regions!$A:$A,RESULTATS!$AE$40,regions!$B:$B,RESULTATS!$AE$39,regions!$C:$C,SUBSTITUTE(RESULTATS!AG$40,"-","_"))/(SUMIFS(regions!$F:$F,regions!$A:$A,RESULTATS!$AE$40,regions!$B:$B,RESULTATS!$AE$39,regions!$C:$C,SUBSTITUTE(RESULTATS!AG$40,"-","_"))+SUMIFS(regions!$G:$G,regions!$A:$A,RESULTATS!$AE$40,regions!$B:$B,RESULTATS!$AE$39,regions!$C:$C,SUBSTITUTE(RESULTATS!AG$40,"-","_")))</f>
        <v>6.200651030798765E-2</v>
      </c>
      <c r="AH50" s="326">
        <f>SUMIFS(regions!$I:$I,regions!$A:$A,RESULTATS!$AE$40,regions!$B:$B,RESULTATS!$AE$39,regions!$C:$C,SUBSTITUTE(RESULTATS!AH$40,"-","_"))/(SUMIFS(regions!$F:$F,regions!$A:$A,RESULTATS!$AE$40,regions!$B:$B,RESULTATS!$AE$39,regions!$C:$C,SUBSTITUTE(RESULTATS!AH$40,"-","_"))+SUMIFS(regions!$G:$G,regions!$A:$A,RESULTATS!$AE$40,regions!$B:$B,RESULTATS!$AE$39,regions!$C:$C,SUBSTITUTE(RESULTATS!AH$40,"-","_")))</f>
        <v>1.7737138059269502E-2</v>
      </c>
      <c r="AJ50" s="18"/>
    </row>
    <row r="51" spans="1:36" ht="14.4" customHeight="1" x14ac:dyDescent="0.3">
      <c r="A51" s="18"/>
      <c r="C51" s="200"/>
      <c r="D51" s="206" t="s">
        <v>154</v>
      </c>
      <c r="E51" s="207"/>
      <c r="F51" s="48">
        <f>INDEX(carbone!$A:$I,MATCH($D$39&amp;"_"&amp;$D51,carbone!$I:$I,0),4)</f>
        <v>5.7</v>
      </c>
      <c r="G51" s="156">
        <f>INDEX(carbone!$A:$I,MATCH($D$39&amp;"_"&amp;$D51,carbone!$I:$I,0),5)</f>
        <v>1.2</v>
      </c>
      <c r="H51" s="157">
        <f t="shared" si="12"/>
        <v>6.9</v>
      </c>
      <c r="I51" s="208">
        <f>IF(INDEX(carbone!$A:$I,MATCH($D$39&amp;"_"&amp;$D51,carbone!$I:$I,0),6)="NA","Non estimé",INDEX(carbone!$A:$I,MATCH($D$39&amp;"_"&amp;$D51,carbone!$I:$I,0),6))</f>
        <v>-2.2999999999999998</v>
      </c>
      <c r="J51" s="209"/>
      <c r="K51" s="158">
        <f>IF(INDEX(carbone!$A:$I,MATCH($D$39&amp;"_"&amp;$D51,carbone!$I:$I,0),7)="NA","Non",INDEX(carbone!$A:$I,MATCH($D$39&amp;"_"&amp;$D51,carbone!$I:$I,0),7))</f>
        <v>-9.5</v>
      </c>
      <c r="L51" s="49">
        <f>IF(INDEX(carbone!$A:$I,MATCH($D$39&amp;"_"&amp;$D51,carbone!$I:$I,0),8)="NA","estimé",INDEX(carbone!$A:$I,MATCH($D$39&amp;"_"&amp;$D51,carbone!$I:$I,0),8))</f>
        <v>-12.2</v>
      </c>
      <c r="N51" s="108"/>
      <c r="P51" s="200"/>
      <c r="Q51" s="206" t="s">
        <v>154</v>
      </c>
      <c r="R51" s="207"/>
      <c r="S51" s="48">
        <f>INDEX(carbone!$A:$I,MATCH($Q$39&amp;"_"&amp;$Q51,carbone!$I:$I,0),4)</f>
        <v>5.7</v>
      </c>
      <c r="T51" s="156">
        <f>INDEX(carbone!$A:$I,MATCH($Q$39&amp;"_"&amp;$Q51,carbone!$I:$I,0),5)</f>
        <v>1.2</v>
      </c>
      <c r="U51" s="157">
        <f t="shared" si="13"/>
        <v>6.9</v>
      </c>
      <c r="V51" s="208">
        <f>IF(INDEX(carbone!$A:$I,MATCH($Q$39&amp;"_"&amp;$Q51,carbone!$I:$I,0),6)="NA","Non estimé",INDEX(carbone!$A:$I,MATCH($Q$39&amp;"_"&amp;$Q51,carbone!$I:$I,0),6))</f>
        <v>-15</v>
      </c>
      <c r="W51" s="209"/>
      <c r="X51" s="158">
        <f>IF(INDEX(carbone!$A:$I,MATCH($Q$39&amp;"_"&amp;$Q51,carbone!$I:$I,0),7)="NA","Non",INDEX(carbone!$A:$I,MATCH($Q$39&amp;"_"&amp;$Q51,carbone!$I:$I,0),7))</f>
        <v>-14.1</v>
      </c>
      <c r="Y51" s="49">
        <f>IF(INDEX(carbone!$A:$I,MATCH($Q$39&amp;"_"&amp;$Q51,carbone!$I:$I,0),8)="NA","estimé",INDEX(carbone!$A:$I,MATCH($Q$39&amp;"_"&amp;$Q51,carbone!$I:$I,0),8))</f>
        <v>-5.5</v>
      </c>
      <c r="Z51" s="125"/>
      <c r="AA51" s="126"/>
      <c r="AB51" s="108"/>
      <c r="AC51" s="353"/>
      <c r="AD51" s="334"/>
      <c r="AE51" s="334"/>
      <c r="AF51" s="335"/>
      <c r="AG51" s="325"/>
      <c r="AH51" s="327"/>
      <c r="AJ51" s="18"/>
    </row>
    <row r="52" spans="1:36" ht="14.4" customHeight="1" thickBot="1" x14ac:dyDescent="0.35">
      <c r="A52" s="18"/>
      <c r="C52" s="200"/>
      <c r="D52" s="206" t="s">
        <v>155</v>
      </c>
      <c r="E52" s="207"/>
      <c r="F52" s="48">
        <f>INDEX(carbone!$A:$I,MATCH($D$39&amp;"_"&amp;$D52,carbone!$I:$I,0),4)</f>
        <v>6.3</v>
      </c>
      <c r="G52" s="156">
        <f>INDEX(carbone!$A:$I,MATCH($D$39&amp;"_"&amp;$D52,carbone!$I:$I,0),5)</f>
        <v>1.9</v>
      </c>
      <c r="H52" s="157">
        <f t="shared" si="12"/>
        <v>8.1999999999999993</v>
      </c>
      <c r="I52" s="208">
        <f>IF(INDEX(carbone!$A:$I,MATCH($D$39&amp;"_"&amp;$D52,carbone!$I:$I,0),6)="NA","Non estimé",INDEX(carbone!$A:$I,MATCH($D$39&amp;"_"&amp;$D52,carbone!$I:$I,0),6))</f>
        <v>-2</v>
      </c>
      <c r="J52" s="209"/>
      <c r="K52" s="158">
        <f>IF(INDEX(carbone!$A:$I,MATCH($D$39&amp;"_"&amp;$D52,carbone!$I:$I,0),7)="NA","Non",INDEX(carbone!$A:$I,MATCH($D$39&amp;"_"&amp;$D52,carbone!$I:$I,0),7))</f>
        <v>-9.5</v>
      </c>
      <c r="L52" s="49">
        <f>IF(INDEX(carbone!$A:$I,MATCH($D$39&amp;"_"&amp;$D52,carbone!$I:$I,0),8)="NA","estimé",INDEX(carbone!$A:$I,MATCH($D$39&amp;"_"&amp;$D52,carbone!$I:$I,0),8))</f>
        <v>-12.3</v>
      </c>
      <c r="N52" s="108"/>
      <c r="P52" s="200"/>
      <c r="Q52" s="206" t="s">
        <v>155</v>
      </c>
      <c r="R52" s="207"/>
      <c r="S52" s="48">
        <f>INDEX(carbone!$A:$I,MATCH($Q$39&amp;"_"&amp;$Q52,carbone!$I:$I,0),4)</f>
        <v>6.3</v>
      </c>
      <c r="T52" s="156">
        <f>INDEX(carbone!$A:$I,MATCH($Q$39&amp;"_"&amp;$Q52,carbone!$I:$I,0),5)</f>
        <v>1.9</v>
      </c>
      <c r="U52" s="157">
        <f t="shared" si="13"/>
        <v>8.1999999999999993</v>
      </c>
      <c r="V52" s="208">
        <f>IF(INDEX(carbone!$A:$I,MATCH($Q$39&amp;"_"&amp;$Q52,carbone!$I:$I,0),6)="NA","Non estimé",INDEX(carbone!$A:$I,MATCH($Q$39&amp;"_"&amp;$Q52,carbone!$I:$I,0),6))</f>
        <v>-14.2</v>
      </c>
      <c r="W52" s="209"/>
      <c r="X52" s="158">
        <f>IF(INDEX(carbone!$A:$I,MATCH($Q$39&amp;"_"&amp;$Q52,carbone!$I:$I,0),7)="NA","Non",INDEX(carbone!$A:$I,MATCH($Q$39&amp;"_"&amp;$Q52,carbone!$I:$I,0),7))</f>
        <v>-14.5</v>
      </c>
      <c r="Y52" s="49">
        <f>IF(INDEX(carbone!$A:$I,MATCH($Q$39&amp;"_"&amp;$Q52,carbone!$I:$I,0),8)="NA","estimé",INDEX(carbone!$A:$I,MATCH($Q$39&amp;"_"&amp;$Q52,carbone!$I:$I,0),8))</f>
        <v>-5.5</v>
      </c>
      <c r="Z52" s="125"/>
      <c r="AA52" s="126"/>
      <c r="AB52" s="108"/>
      <c r="AC52" s="354"/>
      <c r="AD52" s="336" t="s">
        <v>233</v>
      </c>
      <c r="AE52" s="336"/>
      <c r="AF52" s="337"/>
      <c r="AG52" s="159">
        <f>SUMIFS(regions!$H:$H,regions!$A:$A,RESULTATS!$AE$40,regions!$B:$B,RESULTATS!$AE$39,regions!$C:$C,SUBSTITUTE(RESULTATS!AG$40,"-","_"))/(SUMIFS(regions!$F:$F,regions!$A:$A,RESULTATS!$AE$40,regions!$B:$B,RESULTATS!$AE$39,regions!$C:$C,SUBSTITUTE(RESULTATS!AG$40,"-","_"))+SUMIFS(regions!$G:$G,regions!$A:$A,RESULTATS!$AE$40,regions!$B:$B,RESULTATS!$AE$39,regions!$C:$C,SUBSTITUTE(RESULTATS!AG$40,"-","_")))</f>
        <v>3.7156748184625658E-2</v>
      </c>
      <c r="AH52" s="103">
        <f>SUMIFS(regions!$H:$H,regions!$A:$A,RESULTATS!$AE$40,regions!$B:$B,RESULTATS!$AE$39,regions!$C:$C,SUBSTITUTE(RESULTATS!AH$40,"-","_"))/(SUMIFS(regions!$F:$F,regions!$A:$A,RESULTATS!$AE$40,regions!$B:$B,RESULTATS!$AE$39,regions!$C:$C,SUBSTITUTE(RESULTATS!AH$40,"-","_"))+SUMIFS(regions!$G:$G,regions!$A:$A,RESULTATS!$AE$40,regions!$B:$B,RESULTATS!$AE$39,regions!$C:$C,SUBSTITUTE(RESULTATS!AH$40,"-","_")))</f>
        <v>5.0708760585965018E-2</v>
      </c>
      <c r="AJ52" s="18"/>
    </row>
    <row r="53" spans="1:36" ht="14.4" customHeight="1" x14ac:dyDescent="0.3">
      <c r="A53" s="18"/>
      <c r="C53" s="200"/>
      <c r="D53" s="206" t="s">
        <v>156</v>
      </c>
      <c r="E53" s="207"/>
      <c r="F53" s="48">
        <f>INDEX(carbone!$A:$I,MATCH($D$39&amp;"_"&amp;$D53,carbone!$I:$I,0),4)</f>
        <v>9.4</v>
      </c>
      <c r="G53" s="156">
        <f>INDEX(carbone!$A:$I,MATCH($D$39&amp;"_"&amp;$D53,carbone!$I:$I,0),5)</f>
        <v>1.6</v>
      </c>
      <c r="H53" s="157">
        <f t="shared" si="12"/>
        <v>11</v>
      </c>
      <c r="I53" s="208">
        <f>IF(INDEX(carbone!$A:$I,MATCH($D$39&amp;"_"&amp;$D53,carbone!$I:$I,0),6)="NA","Non estimé",INDEX(carbone!$A:$I,MATCH($D$39&amp;"_"&amp;$D53,carbone!$I:$I,0),6))</f>
        <v>-1.9</v>
      </c>
      <c r="J53" s="209"/>
      <c r="K53" s="158">
        <f>IF(INDEX(carbone!$A:$I,MATCH($D$39&amp;"_"&amp;$D53,carbone!$I:$I,0),7)="NA","Non",INDEX(carbone!$A:$I,MATCH($D$39&amp;"_"&amp;$D53,carbone!$I:$I,0),7))</f>
        <v>-9.5</v>
      </c>
      <c r="L53" s="49">
        <f>IF(INDEX(carbone!$A:$I,MATCH($D$39&amp;"_"&amp;$D53,carbone!$I:$I,0),8)="NA","estimé",INDEX(carbone!$A:$I,MATCH($D$39&amp;"_"&amp;$D53,carbone!$I:$I,0),8))</f>
        <v>-12.6</v>
      </c>
      <c r="N53" s="108"/>
      <c r="P53" s="200"/>
      <c r="Q53" s="206" t="s">
        <v>156</v>
      </c>
      <c r="R53" s="207"/>
      <c r="S53" s="48">
        <f>INDEX(carbone!$A:$I,MATCH($Q$39&amp;"_"&amp;$Q53,carbone!$I:$I,0),4)</f>
        <v>9.4</v>
      </c>
      <c r="T53" s="156">
        <f>INDEX(carbone!$A:$I,MATCH($Q$39&amp;"_"&amp;$Q53,carbone!$I:$I,0),5)</f>
        <v>1.6</v>
      </c>
      <c r="U53" s="157">
        <f t="shared" si="13"/>
        <v>11</v>
      </c>
      <c r="V53" s="208">
        <f>IF(INDEX(carbone!$A:$I,MATCH($Q$39&amp;"_"&amp;$Q53,carbone!$I:$I,0),6)="NA","Non estimé",INDEX(carbone!$A:$I,MATCH($Q$39&amp;"_"&amp;$Q53,carbone!$I:$I,0),6))</f>
        <v>-13.7</v>
      </c>
      <c r="W53" s="209"/>
      <c r="X53" s="158">
        <f>IF(INDEX(carbone!$A:$I,MATCH($Q$39&amp;"_"&amp;$Q53,carbone!$I:$I,0),7)="NA","Non",INDEX(carbone!$A:$I,MATCH($Q$39&amp;"_"&amp;$Q53,carbone!$I:$I,0),7))</f>
        <v>-15</v>
      </c>
      <c r="Y53" s="49">
        <f>IF(INDEX(carbone!$A:$I,MATCH($Q$39&amp;"_"&amp;$Q53,carbone!$I:$I,0),8)="NA","estimé",INDEX(carbone!$A:$I,MATCH($Q$39&amp;"_"&amp;$Q53,carbone!$I:$I,0),8))</f>
        <v>-5.6</v>
      </c>
      <c r="Z53" s="125"/>
      <c r="AA53" s="126"/>
      <c r="AB53" s="108"/>
      <c r="AC53" s="175" t="s">
        <v>285</v>
      </c>
      <c r="AD53" s="176"/>
      <c r="AE53" s="176"/>
      <c r="AF53" s="177"/>
      <c r="AG53" s="181">
        <f>SUMIFS(regions!$M:$M,regions!$A:$A,RESULTATS!$AE$40,regions!$B:$B,RESULTATS!$AE$39,regions!$C:$C,SUBSTITUTE(RESULTATS!AG$40,"-","_"))/1000</f>
        <v>2650.357</v>
      </c>
      <c r="AH53" s="183">
        <f>SUMIFS(regions!$M:$M,regions!$A:$A,RESULTATS!$AE$40,regions!$B:$B,RESULTATS!$AE$39,regions!$C:$C,SUBSTITUTE(RESULTATS!AH$40,"-","_"))/1000</f>
        <v>2645.7159999999999</v>
      </c>
      <c r="AJ53" s="18"/>
    </row>
    <row r="54" spans="1:36" ht="15" customHeight="1" thickBot="1" x14ac:dyDescent="0.35">
      <c r="A54" s="18"/>
      <c r="C54" s="201"/>
      <c r="D54" s="210" t="s">
        <v>157</v>
      </c>
      <c r="E54" s="211"/>
      <c r="F54" s="56">
        <f>INDEX(carbone!$A:$I,MATCH($D$39&amp;"_"&amp;$D54,carbone!$I:$I,0),4)</f>
        <v>12.3</v>
      </c>
      <c r="G54" s="160">
        <f>INDEX(carbone!$A:$I,MATCH($D$39&amp;"_"&amp;$D54,carbone!$I:$I,0),5)</f>
        <v>1.9</v>
      </c>
      <c r="H54" s="161">
        <f t="shared" si="12"/>
        <v>14.200000000000001</v>
      </c>
      <c r="I54" s="212">
        <f>IF(INDEX(carbone!$A:$I,MATCH($D$39&amp;"_"&amp;$D54,carbone!$I:$I,0),6)="NA","Non estimé",INDEX(carbone!$A:$I,MATCH($D$39&amp;"_"&amp;$D54,carbone!$I:$I,0),6))</f>
        <v>-1.8</v>
      </c>
      <c r="J54" s="213"/>
      <c r="K54" s="162">
        <f>IF(INDEX(carbone!$A:$I,MATCH($D$39&amp;"_"&amp;$D54,carbone!$I:$I,0),7)="NA","Non",INDEX(carbone!$A:$I,MATCH($D$39&amp;"_"&amp;$D54,carbone!$I:$I,0),7))</f>
        <v>-9.6</v>
      </c>
      <c r="L54" s="57">
        <f>IF(INDEX(carbone!$A:$I,MATCH($D$39&amp;"_"&amp;$D54,carbone!$I:$I,0),8)="NA","estimé",INDEX(carbone!$A:$I,MATCH($D$39&amp;"_"&amp;$D54,carbone!$I:$I,0),8))</f>
        <v>-12.5</v>
      </c>
      <c r="N54" s="108"/>
      <c r="P54" s="201"/>
      <c r="Q54" s="210" t="s">
        <v>157</v>
      </c>
      <c r="R54" s="211"/>
      <c r="S54" s="56">
        <f>INDEX(carbone!$A:$I,MATCH($Q$39&amp;"_"&amp;$Q54,carbone!$I:$I,0),4)</f>
        <v>12.3</v>
      </c>
      <c r="T54" s="160">
        <f>INDEX(carbone!$A:$I,MATCH($Q$39&amp;"_"&amp;$Q54,carbone!$I:$I,0),5)</f>
        <v>1.9</v>
      </c>
      <c r="U54" s="161">
        <f t="shared" si="13"/>
        <v>14.200000000000001</v>
      </c>
      <c r="V54" s="212">
        <f>IF(INDEX(carbone!$A:$I,MATCH($Q$39&amp;"_"&amp;$Q54,carbone!$I:$I,0),6)="NA","Non estimé",INDEX(carbone!$A:$I,MATCH($Q$39&amp;"_"&amp;$Q54,carbone!$I:$I,0),6))</f>
        <v>-13</v>
      </c>
      <c r="W54" s="213"/>
      <c r="X54" s="162">
        <f>IF(INDEX(carbone!$A:$I,MATCH($Q$39&amp;"_"&amp;$Q54,carbone!$I:$I,0),7)="NA","Non",INDEX(carbone!$A:$I,MATCH($Q$39&amp;"_"&amp;$Q54,carbone!$I:$I,0),7))</f>
        <v>-15.4</v>
      </c>
      <c r="Y54" s="57">
        <f>IF(INDEX(carbone!$A:$I,MATCH($Q$39&amp;"_"&amp;$Q54,carbone!$I:$I,0),8)="NA","estimé",INDEX(carbone!$A:$I,MATCH($Q$39&amp;"_"&amp;$Q54,carbone!$I:$I,0),8))</f>
        <v>-5.6</v>
      </c>
      <c r="Z54" s="125"/>
      <c r="AA54" s="126"/>
      <c r="AB54" s="108"/>
      <c r="AC54" s="178"/>
      <c r="AD54" s="179"/>
      <c r="AE54" s="179"/>
      <c r="AF54" s="180"/>
      <c r="AG54" s="182"/>
      <c r="AH54" s="184"/>
      <c r="AJ54" s="18"/>
    </row>
    <row r="55" spans="1:36" ht="32.4" customHeight="1" x14ac:dyDescent="0.3">
      <c r="A55" s="18"/>
      <c r="C55" s="171" t="s">
        <v>173</v>
      </c>
      <c r="D55" s="171"/>
      <c r="E55" s="171"/>
      <c r="F55" s="171"/>
      <c r="G55" s="171"/>
      <c r="H55" s="171"/>
      <c r="I55" s="171"/>
      <c r="J55" s="171"/>
      <c r="K55" s="171"/>
      <c r="L55" s="171"/>
      <c r="N55" s="108"/>
      <c r="P55" s="173" t="str">
        <f>"Graphique du bilan carbone en différentiel entre le scénario "&amp;Q39&amp;" (à droite) et le scénario "&amp;D39&amp;" (à gauche) choisi en référence"</f>
        <v>Graphique du bilan carbone en différentiel entre le scénario B2_R1_C2_F10 (à droite) et le scénario B2_R1_C2_F1 (à gauche) choisi en référence</v>
      </c>
      <c r="Q55" s="173"/>
      <c r="R55" s="173"/>
      <c r="S55" s="173"/>
      <c r="T55" s="173"/>
      <c r="U55" s="173"/>
      <c r="V55" s="173"/>
      <c r="W55" s="173"/>
      <c r="X55" s="173"/>
      <c r="Y55" s="173"/>
      <c r="AA55" s="18"/>
      <c r="AC55" s="189" t="s">
        <v>286</v>
      </c>
      <c r="AD55" s="190"/>
      <c r="AE55" s="190"/>
      <c r="AF55" s="191"/>
      <c r="AG55" s="165">
        <f>SUMIFS(regions!$L:$L,regions!$A:$A,RESULTATS!$AE$40,regions!$B:$B,RESULTATS!$AE$39,regions!$C:$C,SUBSTITUTE(RESULTATS!AG$40,"-","_"))/1000</f>
        <v>372.57400000000001</v>
      </c>
      <c r="AH55" s="166">
        <f>SUMIFS(regions!$L:$L,regions!$A:$A,RESULTATS!$AE$40,regions!$B:$B,RESULTATS!$AE$39,regions!$C:$C,SUBSTITUTE(RESULTATS!AH$40,"-","_"))/1000</f>
        <v>440.01900000000001</v>
      </c>
      <c r="AJ55" s="18"/>
    </row>
    <row r="56" spans="1:36" s="105" customFormat="1" x14ac:dyDescent="0.3">
      <c r="A56" s="104"/>
      <c r="C56" s="172"/>
      <c r="D56" s="172"/>
      <c r="E56" s="172"/>
      <c r="F56" s="172"/>
      <c r="G56" s="172"/>
      <c r="H56" s="172"/>
      <c r="I56" s="172"/>
      <c r="J56" s="172"/>
      <c r="K56" s="172"/>
      <c r="L56" s="172"/>
      <c r="N56" s="163"/>
      <c r="P56" s="174"/>
      <c r="Q56" s="174"/>
      <c r="R56" s="174"/>
      <c r="S56" s="174"/>
      <c r="T56" s="174"/>
      <c r="U56" s="174"/>
      <c r="V56" s="174"/>
      <c r="W56" s="174"/>
      <c r="X56" s="174"/>
      <c r="Y56" s="174"/>
      <c r="AA56" s="104"/>
      <c r="AC56" s="178" t="s">
        <v>287</v>
      </c>
      <c r="AD56" s="179"/>
      <c r="AE56" s="179"/>
      <c r="AF56" s="180"/>
      <c r="AG56" s="185">
        <f>SUMIFS(regions!$K:$K,regions!$A:$A,RESULTATS!$AE$40,regions!$B:$B,RESULTATS!$AE$39,regions!$C:$C,SUBSTITUTE(RESULTATS!AG$40,"-","_"))/(SUMIFS(regions!$M:$M,regions!$A:$A,RESULTATS!$AE$40,regions!$B:$B,RESULTATS!$AE$39,regions!$C:$C,SUBSTITUTE(RESULTATS!AG$40,"-","_"))-SUMIFS(regions!$L:$L,regions!$A:$A,RESULTATS!$AE$40,regions!$B:$B,RESULTATS!$AE$39,regions!$C:$C,SUBSTITUTE(RESULTATS!AG$40,"-","_")))</f>
        <v>0.5976350688366715</v>
      </c>
      <c r="AH56" s="187">
        <f>SUMIFS(regions!$K:$K,regions!$A:$A,RESULTATS!$AE$40,regions!$B:$B,RESULTATS!$AE$39,regions!$C:$C,SUBSTITUTE(RESULTATS!AH$40,"-","_"))/(SUMIFS(regions!$M:$M,regions!$A:$A,RESULTATS!$AE$40,regions!$B:$B,RESULTATS!$AE$39,regions!$C:$C,SUBSTITUTE(RESULTATS!AH$40,"-","_"))-SUMIFS(regions!$L:$L,regions!$A:$A,RESULTATS!$AE$40,regions!$B:$B,RESULTATS!$AE$39,regions!$C:$C,SUBSTITUTE(RESULTATS!AH$40,"-","_")))</f>
        <v>0.76787156168775672</v>
      </c>
      <c r="AJ56" s="104"/>
    </row>
    <row r="57" spans="1:36" s="105" customFormat="1" x14ac:dyDescent="0.3">
      <c r="A57" s="104"/>
      <c r="C57" s="172"/>
      <c r="D57" s="172"/>
      <c r="E57" s="172"/>
      <c r="F57" s="172"/>
      <c r="G57" s="172"/>
      <c r="H57" s="172"/>
      <c r="I57" s="172"/>
      <c r="J57" s="172"/>
      <c r="K57" s="172"/>
      <c r="L57" s="172"/>
      <c r="N57" s="163"/>
      <c r="P57" s="174"/>
      <c r="Q57" s="174"/>
      <c r="R57" s="174"/>
      <c r="S57" s="174"/>
      <c r="T57" s="174"/>
      <c r="U57" s="174"/>
      <c r="V57" s="174"/>
      <c r="W57" s="174"/>
      <c r="X57" s="174"/>
      <c r="Y57" s="174"/>
      <c r="AA57" s="104"/>
      <c r="AC57" s="178"/>
      <c r="AD57" s="179"/>
      <c r="AE57" s="179"/>
      <c r="AF57" s="180"/>
      <c r="AG57" s="186"/>
      <c r="AH57" s="188"/>
      <c r="AJ57" s="104"/>
    </row>
    <row r="58" spans="1:36" s="105" customFormat="1" x14ac:dyDescent="0.3">
      <c r="A58" s="104"/>
      <c r="N58" s="163"/>
      <c r="AA58" s="104"/>
      <c r="AC58" s="338" t="s">
        <v>284</v>
      </c>
      <c r="AD58" s="339"/>
      <c r="AE58" s="339"/>
      <c r="AF58" s="340"/>
      <c r="AG58" s="328">
        <f>SUMIFS(regions!$J:$J,regions!$A:$A,RESULTATS!$AE$40,regions!$B:$B,RESULTATS!$AE$39,regions!$C:$C,SUBSTITUTE(RESULTATS!AG$40,"-","_"))/1000</f>
        <v>513.43899999999996</v>
      </c>
      <c r="AH58" s="330">
        <f>SUMIFS(regions!$J:$J,regions!$A:$A,RESULTATS!$AE$40,regions!$B:$B,RESULTATS!$AE$39,regions!$C:$C,SUBSTITUTE(RESULTATS!AH$40,"-","_"))/1000</f>
        <v>323.25700000000001</v>
      </c>
      <c r="AJ58" s="104"/>
    </row>
    <row r="59" spans="1:36" s="105" customFormat="1" ht="15" thickBot="1" x14ac:dyDescent="0.35">
      <c r="A59" s="104"/>
      <c r="N59" s="163"/>
      <c r="AA59" s="104"/>
      <c r="AC59" s="341"/>
      <c r="AD59" s="342"/>
      <c r="AE59" s="342"/>
      <c r="AF59" s="343"/>
      <c r="AG59" s="329"/>
      <c r="AH59" s="331"/>
      <c r="AJ59" s="104"/>
    </row>
    <row r="60" spans="1:36" s="105" customFormat="1" ht="14.4" customHeight="1" x14ac:dyDescent="0.3">
      <c r="A60" s="104"/>
      <c r="E60" s="105" t="s">
        <v>162</v>
      </c>
      <c r="F60" s="105" t="s">
        <v>163</v>
      </c>
      <c r="G60" s="105" t="s">
        <v>164</v>
      </c>
      <c r="H60" s="105" t="s">
        <v>165</v>
      </c>
      <c r="I60" s="105" t="s">
        <v>166</v>
      </c>
      <c r="J60" s="105" t="str">
        <f>IF($I$43="Non estimé","Total amont hors sols","Total amont-aval hors sols et hors subst.")</f>
        <v>Total amont-aval hors sols et hors subst.</v>
      </c>
      <c r="K60" s="105" t="str">
        <f>IF($I$43="Non estimé","Total amont hors sols","Total amont-aval hors sols")</f>
        <v>Total amont-aval hors sols</v>
      </c>
      <c r="L60" s="105" t="s">
        <v>174</v>
      </c>
      <c r="N60" s="163"/>
      <c r="R60" s="105" t="s">
        <v>162</v>
      </c>
      <c r="S60" s="105" t="s">
        <v>163</v>
      </c>
      <c r="T60" s="105" t="s">
        <v>164</v>
      </c>
      <c r="U60" s="105" t="s">
        <v>165</v>
      </c>
      <c r="V60" s="105" t="s">
        <v>166</v>
      </c>
      <c r="W60" s="105" t="str">
        <f>IF(OR($V$43="Non estimé",$I$43="Non estimé"),"Diff. tot. amont hors sols","Diff. tot. amont-aval hors sols")</f>
        <v>Diff. tot. amont-aval hors sols</v>
      </c>
      <c r="Y60" s="105" t="s">
        <v>174</v>
      </c>
      <c r="AA60" s="104"/>
      <c r="AC60" s="216" t="s">
        <v>283</v>
      </c>
      <c r="AD60" s="216"/>
      <c r="AE60" s="216"/>
      <c r="AF60" s="216"/>
      <c r="AG60" s="216"/>
      <c r="AH60" s="216"/>
      <c r="AJ60" s="104"/>
    </row>
    <row r="61" spans="1:36" s="105" customFormat="1" x14ac:dyDescent="0.3">
      <c r="A61" s="104"/>
      <c r="D61" s="105" t="s">
        <v>158</v>
      </c>
      <c r="E61" s="105">
        <f t="shared" ref="E61:F68" si="14">F41</f>
        <v>-63.1</v>
      </c>
      <c r="F61" s="105">
        <f t="shared" si="14"/>
        <v>0</v>
      </c>
      <c r="G61" s="105">
        <f>I41</f>
        <v>-2.2999999999999998</v>
      </c>
      <c r="H61" s="105">
        <v>-14.3</v>
      </c>
      <c r="I61" s="105">
        <v>-18</v>
      </c>
      <c r="J61" s="105">
        <f>E61+F61+G61</f>
        <v>-65.400000000000006</v>
      </c>
      <c r="N61" s="163"/>
      <c r="Q61" s="105" t="s">
        <v>131</v>
      </c>
      <c r="R61" s="105">
        <f t="shared" ref="R61:S66" si="15">S43-E63</f>
        <v>0</v>
      </c>
      <c r="S61" s="105">
        <f t="shared" si="15"/>
        <v>0</v>
      </c>
      <c r="T61" s="105">
        <f t="shared" ref="T61:T66" si="16">IF(OR($V$43="Non estimé",$I$43="Non estimé"),0,V43-G63)</f>
        <v>-2.2999999999999998</v>
      </c>
      <c r="U61" s="105">
        <f t="shared" ref="U61:V66" si="17">IF(OR($V$43="Non estimé",$I$43="Non estimé"),0,X43-H63)</f>
        <v>-0.69999999999999929</v>
      </c>
      <c r="V61" s="105">
        <f t="shared" si="17"/>
        <v>0.79999999999999893</v>
      </c>
      <c r="W61" s="105">
        <f t="shared" ref="W61:W66" si="18">R61+S61+T61+U61+V61</f>
        <v>-2.2000000000000002</v>
      </c>
      <c r="AA61" s="104"/>
      <c r="AC61" s="217"/>
      <c r="AD61" s="217"/>
      <c r="AE61" s="217"/>
      <c r="AF61" s="217"/>
      <c r="AG61" s="217"/>
      <c r="AH61" s="217"/>
      <c r="AJ61" s="104"/>
    </row>
    <row r="62" spans="1:36" s="105" customFormat="1" x14ac:dyDescent="0.3">
      <c r="A62" s="104"/>
      <c r="D62" s="105" t="s">
        <v>159</v>
      </c>
      <c r="E62" s="105">
        <f t="shared" si="14"/>
        <v>-30.1</v>
      </c>
      <c r="F62" s="105">
        <f t="shared" si="14"/>
        <v>-9.5</v>
      </c>
      <c r="G62" s="105">
        <f>I42</f>
        <v>-1.1000000000000001</v>
      </c>
      <c r="H62" s="105">
        <v>-14.7</v>
      </c>
      <c r="I62" s="105">
        <v>-18.7</v>
      </c>
      <c r="J62" s="105">
        <f t="shared" ref="J62:J68" si="19">E62+F62+G62</f>
        <v>-40.700000000000003</v>
      </c>
      <c r="N62" s="163"/>
      <c r="Q62" s="105" t="s">
        <v>132</v>
      </c>
      <c r="R62" s="105">
        <f t="shared" si="15"/>
        <v>0</v>
      </c>
      <c r="S62" s="105">
        <f t="shared" si="15"/>
        <v>0</v>
      </c>
      <c r="T62" s="105">
        <f t="shared" si="16"/>
        <v>-5.9</v>
      </c>
      <c r="U62" s="105">
        <f t="shared" si="17"/>
        <v>-1.5</v>
      </c>
      <c r="V62" s="105">
        <f t="shared" si="17"/>
        <v>2.6000000000000005</v>
      </c>
      <c r="W62" s="105">
        <f t="shared" si="18"/>
        <v>-4.8</v>
      </c>
      <c r="AA62" s="104"/>
      <c r="AC62" s="217"/>
      <c r="AD62" s="217"/>
      <c r="AE62" s="217"/>
      <c r="AF62" s="217"/>
      <c r="AG62" s="217"/>
      <c r="AH62" s="217"/>
      <c r="AJ62" s="104"/>
    </row>
    <row r="63" spans="1:36" s="105" customFormat="1" x14ac:dyDescent="0.3">
      <c r="A63" s="104"/>
      <c r="D63" s="105" t="s">
        <v>131</v>
      </c>
      <c r="E63" s="105">
        <f t="shared" si="14"/>
        <v>-13.8</v>
      </c>
      <c r="F63" s="105">
        <f t="shared" si="14"/>
        <v>-31.8</v>
      </c>
      <c r="G63" s="105">
        <f t="shared" ref="G63:G68" si="20">IF($I$43="Non estimé",0,I43)</f>
        <v>-2.2000000000000002</v>
      </c>
      <c r="H63" s="105">
        <f t="shared" ref="H63:I66" si="21">IF($I$43="Non estimé",0,K43)</f>
        <v>-8.5</v>
      </c>
      <c r="I63" s="105">
        <f t="shared" si="21"/>
        <v>-9.1999999999999993</v>
      </c>
      <c r="J63" s="105">
        <f t="shared" si="19"/>
        <v>-47.800000000000004</v>
      </c>
      <c r="K63" s="105">
        <f t="shared" ref="K63:K68" si="22">E63+F63+G63+H63+I63</f>
        <v>-65.5</v>
      </c>
      <c r="N63" s="163"/>
      <c r="Q63" s="105" t="s">
        <v>133</v>
      </c>
      <c r="R63" s="105">
        <f t="shared" si="15"/>
        <v>0</v>
      </c>
      <c r="S63" s="105">
        <f t="shared" si="15"/>
        <v>0</v>
      </c>
      <c r="T63" s="105">
        <f t="shared" si="16"/>
        <v>-10.199999999999999</v>
      </c>
      <c r="U63" s="105">
        <f t="shared" si="17"/>
        <v>-2.5999999999999996</v>
      </c>
      <c r="V63" s="105">
        <f t="shared" si="17"/>
        <v>4.9000000000000004</v>
      </c>
      <c r="W63" s="105">
        <f t="shared" si="18"/>
        <v>-7.8999999999999986</v>
      </c>
      <c r="AA63" s="104"/>
      <c r="AC63" s="217"/>
      <c r="AD63" s="217"/>
      <c r="AE63" s="217"/>
      <c r="AF63" s="217"/>
      <c r="AG63" s="217"/>
      <c r="AH63" s="217"/>
      <c r="AJ63" s="104"/>
    </row>
    <row r="64" spans="1:36" s="105" customFormat="1" x14ac:dyDescent="0.3">
      <c r="A64" s="104"/>
      <c r="D64" s="105" t="s">
        <v>132</v>
      </c>
      <c r="E64" s="105">
        <f t="shared" si="14"/>
        <v>-22</v>
      </c>
      <c r="F64" s="105">
        <f t="shared" si="14"/>
        <v>-16.2</v>
      </c>
      <c r="G64" s="105">
        <f t="shared" si="20"/>
        <v>-3</v>
      </c>
      <c r="H64" s="105">
        <f t="shared" si="21"/>
        <v>-8.8000000000000007</v>
      </c>
      <c r="I64" s="105">
        <f t="shared" si="21"/>
        <v>-10.3</v>
      </c>
      <c r="J64" s="105">
        <f t="shared" si="19"/>
        <v>-41.2</v>
      </c>
      <c r="K64" s="105">
        <f t="shared" si="22"/>
        <v>-60.3</v>
      </c>
      <c r="N64" s="163"/>
      <c r="Q64" s="105" t="s">
        <v>134</v>
      </c>
      <c r="R64" s="105">
        <f t="shared" si="15"/>
        <v>0</v>
      </c>
      <c r="S64" s="105">
        <f t="shared" si="15"/>
        <v>0</v>
      </c>
      <c r="T64" s="105">
        <f t="shared" si="16"/>
        <v>-12.4</v>
      </c>
      <c r="U64" s="105">
        <f t="shared" si="17"/>
        <v>-3.3000000000000007</v>
      </c>
      <c r="V64" s="105">
        <f t="shared" si="17"/>
        <v>6</v>
      </c>
      <c r="W64" s="105">
        <f t="shared" si="18"/>
        <v>-9.7000000000000011</v>
      </c>
      <c r="AA64" s="104"/>
      <c r="AJ64" s="104"/>
    </row>
    <row r="65" spans="1:37" s="105" customFormat="1" x14ac:dyDescent="0.3">
      <c r="A65" s="104"/>
      <c r="D65" s="105" t="s">
        <v>133</v>
      </c>
      <c r="E65" s="105">
        <f t="shared" si="14"/>
        <v>-32.299999999999997</v>
      </c>
      <c r="F65" s="105">
        <f t="shared" si="14"/>
        <v>-6.7</v>
      </c>
      <c r="G65" s="105">
        <f t="shared" si="20"/>
        <v>-4</v>
      </c>
      <c r="H65" s="105">
        <f t="shared" si="21"/>
        <v>-9.4</v>
      </c>
      <c r="I65" s="105">
        <f t="shared" si="21"/>
        <v>-11</v>
      </c>
      <c r="J65" s="105">
        <f t="shared" si="19"/>
        <v>-43</v>
      </c>
      <c r="K65" s="105">
        <f t="shared" si="22"/>
        <v>-63.4</v>
      </c>
      <c r="N65" s="163"/>
      <c r="Q65" s="105" t="s">
        <v>135</v>
      </c>
      <c r="R65" s="105">
        <f t="shared" si="15"/>
        <v>0</v>
      </c>
      <c r="S65" s="105">
        <f t="shared" si="15"/>
        <v>0</v>
      </c>
      <c r="T65" s="105">
        <f t="shared" si="16"/>
        <v>-12.799999999999999</v>
      </c>
      <c r="U65" s="105">
        <f t="shared" si="17"/>
        <v>-3.2999999999999989</v>
      </c>
      <c r="V65" s="105">
        <f t="shared" si="17"/>
        <v>6.1</v>
      </c>
      <c r="W65" s="105">
        <f t="shared" si="18"/>
        <v>-9.9999999999999982</v>
      </c>
      <c r="AA65" s="104"/>
      <c r="AJ65" s="104"/>
    </row>
    <row r="66" spans="1:37" s="105" customFormat="1" x14ac:dyDescent="0.3">
      <c r="A66" s="104"/>
      <c r="D66" s="105" t="s">
        <v>134</v>
      </c>
      <c r="E66" s="105">
        <f t="shared" si="14"/>
        <v>-12.8</v>
      </c>
      <c r="F66" s="105">
        <f t="shared" si="14"/>
        <v>-15.3</v>
      </c>
      <c r="G66" s="105">
        <f t="shared" si="20"/>
        <v>-3.6</v>
      </c>
      <c r="H66" s="105">
        <f t="shared" si="21"/>
        <v>-9.1999999999999993</v>
      </c>
      <c r="I66" s="105">
        <f t="shared" si="21"/>
        <v>-11.4</v>
      </c>
      <c r="J66" s="105">
        <f t="shared" si="19"/>
        <v>-31.700000000000003</v>
      </c>
      <c r="K66" s="105">
        <f t="shared" si="22"/>
        <v>-52.300000000000004</v>
      </c>
      <c r="N66" s="163"/>
      <c r="Q66" s="105" t="s">
        <v>136</v>
      </c>
      <c r="R66" s="105">
        <f t="shared" si="15"/>
        <v>0</v>
      </c>
      <c r="S66" s="105">
        <f t="shared" si="15"/>
        <v>0</v>
      </c>
      <c r="T66" s="105">
        <f t="shared" si="16"/>
        <v>-13.5</v>
      </c>
      <c r="U66" s="105">
        <f t="shared" si="17"/>
        <v>-3.4000000000000004</v>
      </c>
      <c r="V66" s="105">
        <f t="shared" si="17"/>
        <v>6.2999999999999989</v>
      </c>
      <c r="W66" s="105">
        <f t="shared" si="18"/>
        <v>-10.6</v>
      </c>
      <c r="AA66" s="104"/>
      <c r="AJ66" s="104"/>
    </row>
    <row r="67" spans="1:37" s="105" customFormat="1" x14ac:dyDescent="0.3">
      <c r="A67" s="104"/>
      <c r="D67" s="105" t="s">
        <v>135</v>
      </c>
      <c r="E67" s="105">
        <f t="shared" si="14"/>
        <v>17.7</v>
      </c>
      <c r="F67" s="105">
        <f t="shared" si="14"/>
        <v>-26.6</v>
      </c>
      <c r="G67" s="105">
        <f t="shared" si="20"/>
        <v>-3.4</v>
      </c>
      <c r="H67" s="105">
        <f t="shared" ref="H67:I67" si="23">IF($I$43="Non estimé",0,K47)</f>
        <v>-9.4</v>
      </c>
      <c r="I67" s="105">
        <f t="shared" si="23"/>
        <v>-11.5</v>
      </c>
      <c r="J67" s="105">
        <f t="shared" si="19"/>
        <v>-12.300000000000002</v>
      </c>
      <c r="K67" s="105">
        <f t="shared" si="22"/>
        <v>-33.200000000000003</v>
      </c>
      <c r="N67" s="163"/>
      <c r="AA67" s="104"/>
      <c r="AJ67" s="104"/>
    </row>
    <row r="68" spans="1:37" s="105" customFormat="1" x14ac:dyDescent="0.3">
      <c r="A68" s="104"/>
      <c r="D68" s="105" t="s">
        <v>136</v>
      </c>
      <c r="E68" s="105">
        <f t="shared" si="14"/>
        <v>0.5</v>
      </c>
      <c r="F68" s="105">
        <f t="shared" si="14"/>
        <v>-3.2</v>
      </c>
      <c r="G68" s="105">
        <f t="shared" si="20"/>
        <v>-3.2</v>
      </c>
      <c r="H68" s="105">
        <f t="shared" ref="H68:I68" si="24">IF($I$43="Non estimé",0,K48)</f>
        <v>-9.6999999999999993</v>
      </c>
      <c r="I68" s="105">
        <f t="shared" si="24"/>
        <v>-11.7</v>
      </c>
      <c r="J68" s="105">
        <f t="shared" si="19"/>
        <v>-5.9</v>
      </c>
      <c r="K68" s="105">
        <f t="shared" si="22"/>
        <v>-27.299999999999997</v>
      </c>
      <c r="N68" s="163"/>
      <c r="AA68" s="104"/>
      <c r="AD68" s="105" t="s">
        <v>114</v>
      </c>
      <c r="AF68" s="105" t="s">
        <v>115</v>
      </c>
      <c r="AJ68" s="104"/>
    </row>
    <row r="69" spans="1:37" s="105" customFormat="1" x14ac:dyDescent="0.3">
      <c r="A69" s="104"/>
      <c r="N69" s="163"/>
      <c r="AA69" s="104"/>
      <c r="AD69" s="105" t="s">
        <v>201</v>
      </c>
      <c r="AE69" s="105" t="s">
        <v>202</v>
      </c>
      <c r="AF69" s="105" t="s">
        <v>201</v>
      </c>
      <c r="AG69" s="105" t="s">
        <v>202</v>
      </c>
      <c r="AJ69" s="104"/>
    </row>
    <row r="70" spans="1:37" s="105" customFormat="1" x14ac:dyDescent="0.3">
      <c r="A70" s="104"/>
      <c r="N70" s="163"/>
      <c r="AA70" s="104"/>
      <c r="AB70" s="163"/>
      <c r="AC70" s="164" t="s">
        <v>148</v>
      </c>
      <c r="AD70" s="105">
        <f>AG41+AG42</f>
        <v>219.12099999999998</v>
      </c>
      <c r="AE70" s="105">
        <f>AH41+AH42</f>
        <v>273.51499999999999</v>
      </c>
      <c r="AF70" s="105">
        <f>AG45+AG46</f>
        <v>391.13499999999999</v>
      </c>
      <c r="AG70" s="105">
        <f>AH45+AH46</f>
        <v>415.78899999999999</v>
      </c>
      <c r="AH70" s="163"/>
      <c r="AI70" s="163"/>
      <c r="AJ70" s="104"/>
    </row>
    <row r="71" spans="1:37" s="105" customFormat="1" x14ac:dyDescent="0.3">
      <c r="A71" s="104"/>
      <c r="N71" s="163"/>
      <c r="AA71" s="104"/>
      <c r="AB71" s="163"/>
      <c r="AC71" s="164" t="s">
        <v>149</v>
      </c>
      <c r="AD71" s="105">
        <f>AG43+AG44</f>
        <v>682.31799999999998</v>
      </c>
      <c r="AE71" s="105">
        <f>AH43+AH44</f>
        <v>1004.482</v>
      </c>
      <c r="AF71" s="105">
        <f>AG47+AG48</f>
        <v>145.14599999999999</v>
      </c>
      <c r="AG71" s="105">
        <f>AH47+AH48</f>
        <v>154.65200000000002</v>
      </c>
      <c r="AH71" s="163"/>
      <c r="AI71" s="163"/>
      <c r="AJ71" s="104"/>
      <c r="AK71" s="163"/>
    </row>
    <row r="72" spans="1:37" s="105" customFormat="1" x14ac:dyDescent="0.3">
      <c r="A72" s="104"/>
      <c r="N72" s="163"/>
      <c r="AA72" s="104"/>
      <c r="AB72" s="163"/>
      <c r="AC72" s="163"/>
      <c r="AD72" s="163"/>
      <c r="AE72" s="163"/>
      <c r="AF72" s="163"/>
      <c r="AG72" s="163"/>
      <c r="AH72" s="163"/>
      <c r="AI72" s="163"/>
      <c r="AJ72" s="104"/>
      <c r="AK72" s="163"/>
    </row>
    <row r="73" spans="1:37" s="105" customFormat="1" x14ac:dyDescent="0.3">
      <c r="A73" s="104"/>
      <c r="N73" s="163"/>
      <c r="AA73" s="104"/>
      <c r="AB73" s="163"/>
      <c r="AC73" s="163"/>
      <c r="AD73" s="163"/>
      <c r="AE73" s="163"/>
      <c r="AF73" s="163"/>
      <c r="AG73" s="163"/>
      <c r="AH73" s="163"/>
      <c r="AI73" s="163"/>
      <c r="AJ73" s="104"/>
      <c r="AK73" s="163"/>
    </row>
    <row r="74" spans="1:37" s="105" customFormat="1" x14ac:dyDescent="0.3">
      <c r="A74" s="104"/>
      <c r="N74" s="163"/>
      <c r="AA74" s="104"/>
      <c r="AB74" s="163"/>
      <c r="AC74" s="163"/>
      <c r="AD74" s="163"/>
      <c r="AE74" s="163"/>
      <c r="AF74" s="163"/>
      <c r="AG74" s="163"/>
      <c r="AH74" s="163"/>
      <c r="AI74" s="163"/>
      <c r="AJ74" s="104"/>
      <c r="AK74" s="163"/>
    </row>
    <row r="75" spans="1:37" s="105" customFormat="1" x14ac:dyDescent="0.3">
      <c r="A75" s="104"/>
      <c r="N75" s="163"/>
      <c r="AA75" s="104"/>
      <c r="AB75" s="163"/>
      <c r="AC75" s="163"/>
      <c r="AD75" s="163"/>
      <c r="AE75" s="163"/>
      <c r="AF75" s="163"/>
      <c r="AG75" s="163"/>
      <c r="AH75" s="163"/>
      <c r="AI75" s="163"/>
      <c r="AJ75" s="104"/>
      <c r="AK75" s="163"/>
    </row>
    <row r="76" spans="1:37" s="105" customFormat="1" x14ac:dyDescent="0.3">
      <c r="A76" s="104"/>
      <c r="N76" s="163"/>
      <c r="AA76" s="104"/>
      <c r="AB76" s="163"/>
      <c r="AC76" s="163"/>
      <c r="AD76" s="163"/>
      <c r="AE76" s="163"/>
      <c r="AF76" s="163"/>
      <c r="AG76" s="163"/>
      <c r="AH76" s="163"/>
      <c r="AI76" s="163"/>
      <c r="AJ76" s="104"/>
    </row>
    <row r="77" spans="1:37" s="105" customFormat="1" x14ac:dyDescent="0.3">
      <c r="A77" s="104"/>
      <c r="N77" s="163"/>
      <c r="AA77" s="104"/>
      <c r="AB77" s="163"/>
      <c r="AC77" s="163"/>
      <c r="AD77" s="163"/>
      <c r="AE77" s="163"/>
      <c r="AF77" s="163"/>
      <c r="AG77" s="163"/>
      <c r="AH77" s="163"/>
      <c r="AI77" s="163"/>
      <c r="AJ77" s="104"/>
    </row>
    <row r="78" spans="1:37" x14ac:dyDescent="0.3">
      <c r="A78" s="18"/>
      <c r="N78" s="108"/>
      <c r="AA78" s="18"/>
      <c r="AB78" s="18"/>
      <c r="AC78" s="18"/>
      <c r="AD78" s="18"/>
      <c r="AE78" s="18"/>
      <c r="AF78" s="18"/>
      <c r="AG78" s="18"/>
      <c r="AH78" s="18"/>
      <c r="AI78" s="18"/>
      <c r="AJ78" s="18"/>
    </row>
    <row r="79" spans="1:37"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row>
  </sheetData>
  <sheetProtection sheet="1" objects="1" scenarios="1"/>
  <mergeCells count="164">
    <mergeCell ref="AC60:AH63"/>
    <mergeCell ref="AG50:AG51"/>
    <mergeCell ref="AH50:AH51"/>
    <mergeCell ref="AG58:AG59"/>
    <mergeCell ref="AH58:AH59"/>
    <mergeCell ref="AD50:AF51"/>
    <mergeCell ref="AD52:AF52"/>
    <mergeCell ref="AC58:AF59"/>
    <mergeCell ref="AC41:AC49"/>
    <mergeCell ref="AD41:AD44"/>
    <mergeCell ref="AD45:AD48"/>
    <mergeCell ref="AD49:AF49"/>
    <mergeCell ref="AE41:AE42"/>
    <mergeCell ref="AE43:AE44"/>
    <mergeCell ref="AE45:AE46"/>
    <mergeCell ref="AE47:AE48"/>
    <mergeCell ref="AC50:AC52"/>
    <mergeCell ref="V5:Y5"/>
    <mergeCell ref="P8:P9"/>
    <mergeCell ref="Q8:Q9"/>
    <mergeCell ref="AG8:AH9"/>
    <mergeCell ref="R19:S19"/>
    <mergeCell ref="W8:W9"/>
    <mergeCell ref="X8:X9"/>
    <mergeCell ref="Y8:Y9"/>
    <mergeCell ref="Q4:Q5"/>
    <mergeCell ref="P4:P7"/>
    <mergeCell ref="Q6:Q7"/>
    <mergeCell ref="R4:S4"/>
    <mergeCell ref="T4:U4"/>
    <mergeCell ref="R5:R7"/>
    <mergeCell ref="U5:U7"/>
    <mergeCell ref="Z10:AB10"/>
    <mergeCell ref="C43:C48"/>
    <mergeCell ref="I43:J43"/>
    <mergeCell ref="I44:J44"/>
    <mergeCell ref="C41:C42"/>
    <mergeCell ref="I48:J48"/>
    <mergeCell ref="C49:C54"/>
    <mergeCell ref="I49:J49"/>
    <mergeCell ref="Q47:R47"/>
    <mergeCell ref="AC40:AD40"/>
    <mergeCell ref="V47:W47"/>
    <mergeCell ref="V44:W44"/>
    <mergeCell ref="Q45:R45"/>
    <mergeCell ref="V45:W45"/>
    <mergeCell ref="Q46:R46"/>
    <mergeCell ref="V46:W46"/>
    <mergeCell ref="Q43:R43"/>
    <mergeCell ref="V43:W43"/>
    <mergeCell ref="Q44:R44"/>
    <mergeCell ref="I41:J41"/>
    <mergeCell ref="I42:J42"/>
    <mergeCell ref="D49:E49"/>
    <mergeCell ref="D50:E50"/>
    <mergeCell ref="D51:E51"/>
    <mergeCell ref="D48:E48"/>
    <mergeCell ref="S8:S9"/>
    <mergeCell ref="V8:V9"/>
    <mergeCell ref="P41:P42"/>
    <mergeCell ref="Q41:R41"/>
    <mergeCell ref="V41:W41"/>
    <mergeCell ref="Q42:R42"/>
    <mergeCell ref="V42:W42"/>
    <mergeCell ref="P10:P15"/>
    <mergeCell ref="I46:J46"/>
    <mergeCell ref="T19:U19"/>
    <mergeCell ref="V19:W19"/>
    <mergeCell ref="P16:AH16"/>
    <mergeCell ref="AG39:AH39"/>
    <mergeCell ref="I51:J51"/>
    <mergeCell ref="I52:J52"/>
    <mergeCell ref="I50:J50"/>
    <mergeCell ref="D41:E41"/>
    <mergeCell ref="P43:P48"/>
    <mergeCell ref="D52:E52"/>
    <mergeCell ref="D53:E53"/>
    <mergeCell ref="D54:E54"/>
    <mergeCell ref="D42:E42"/>
    <mergeCell ref="D43:E43"/>
    <mergeCell ref="D44:E44"/>
    <mergeCell ref="D45:E45"/>
    <mergeCell ref="D46:E46"/>
    <mergeCell ref="D47:E47"/>
    <mergeCell ref="I45:J45"/>
    <mergeCell ref="I47:J47"/>
    <mergeCell ref="C39:C40"/>
    <mergeCell ref="I39:J40"/>
    <mergeCell ref="C7:C9"/>
    <mergeCell ref="C10:C15"/>
    <mergeCell ref="P39:P40"/>
    <mergeCell ref="Q39:R39"/>
    <mergeCell ref="S39:U39"/>
    <mergeCell ref="Q40:R40"/>
    <mergeCell ref="F39:H39"/>
    <mergeCell ref="K39:L39"/>
    <mergeCell ref="D39:E39"/>
    <mergeCell ref="D40:E40"/>
    <mergeCell ref="T8:U9"/>
    <mergeCell ref="R8:R9"/>
    <mergeCell ref="S5:S7"/>
    <mergeCell ref="T5:T7"/>
    <mergeCell ref="C4:C6"/>
    <mergeCell ref="D4:D5"/>
    <mergeCell ref="E4:I4"/>
    <mergeCell ref="K4:L4"/>
    <mergeCell ref="I5:I6"/>
    <mergeCell ref="J5:J6"/>
    <mergeCell ref="K5:K6"/>
    <mergeCell ref="L5:L6"/>
    <mergeCell ref="G5:H5"/>
    <mergeCell ref="E5:F5"/>
    <mergeCell ref="V4:AF4"/>
    <mergeCell ref="AG4:AH4"/>
    <mergeCell ref="AG5:AG7"/>
    <mergeCell ref="AH5:AH7"/>
    <mergeCell ref="AF5:AF7"/>
    <mergeCell ref="V6:W6"/>
    <mergeCell ref="X6:Y6"/>
    <mergeCell ref="AD6:AE6"/>
    <mergeCell ref="AC8:AC9"/>
    <mergeCell ref="AD8:AD9"/>
    <mergeCell ref="AE8:AE9"/>
    <mergeCell ref="V39:W40"/>
    <mergeCell ref="X39:Y39"/>
    <mergeCell ref="AC39:AD39"/>
    <mergeCell ref="AF8:AF9"/>
    <mergeCell ref="AE39:AF39"/>
    <mergeCell ref="AE40:AF40"/>
    <mergeCell ref="Z5:AE5"/>
    <mergeCell ref="Z6:AC6"/>
    <mergeCell ref="Z7:AB7"/>
    <mergeCell ref="Z8:AB9"/>
    <mergeCell ref="Z11:AB11"/>
    <mergeCell ref="Q48:R48"/>
    <mergeCell ref="V48:W48"/>
    <mergeCell ref="P49:P54"/>
    <mergeCell ref="Q49:R49"/>
    <mergeCell ref="V49:W49"/>
    <mergeCell ref="Q50:R50"/>
    <mergeCell ref="V50:W50"/>
    <mergeCell ref="Q51:R51"/>
    <mergeCell ref="V51:W51"/>
    <mergeCell ref="Q52:R52"/>
    <mergeCell ref="V52:W52"/>
    <mergeCell ref="Q53:R53"/>
    <mergeCell ref="V53:W53"/>
    <mergeCell ref="Q54:R54"/>
    <mergeCell ref="V54:W54"/>
    <mergeCell ref="Z12:AB12"/>
    <mergeCell ref="Z13:AB13"/>
    <mergeCell ref="Z14:AB14"/>
    <mergeCell ref="Z15:AB15"/>
    <mergeCell ref="C55:L57"/>
    <mergeCell ref="P55:Y57"/>
    <mergeCell ref="AC53:AF54"/>
    <mergeCell ref="AG53:AG54"/>
    <mergeCell ref="AH53:AH54"/>
    <mergeCell ref="AC56:AF57"/>
    <mergeCell ref="AG56:AG57"/>
    <mergeCell ref="AH56:AH57"/>
    <mergeCell ref="AC55:AF55"/>
    <mergeCell ref="I53:J53"/>
    <mergeCell ref="I54:J54"/>
  </mergeCells>
  <pageMargins left="0.7" right="0.7" top="0.75" bottom="0.75" header="0.3" footer="0.3"/>
  <pageSetup paperSize="9" orientation="portrait" horizontalDpi="4294967293" verticalDpi="4294967293"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0000000}">
          <x14:formula1>
            <xm:f>stocks!$M$2:$M$37</xm:f>
          </x14:formula1>
          <xm:sqref>D4:D5</xm:sqref>
        </x14:dataValidation>
        <x14:dataValidation type="list" allowBlank="1" showInputMessage="1" showErrorMessage="1" xr:uid="{DC036094-0C73-4F32-BACD-D493DC931887}">
          <x14:formula1>
            <xm:f>flux!$T$2:$T$40</xm:f>
          </x14:formula1>
          <xm:sqref>Q4:Q5</xm:sqref>
        </x14:dataValidation>
        <x14:dataValidation type="list" allowBlank="1" showInputMessage="1" showErrorMessage="1" xr:uid="{A28446D0-4D5E-497C-93A3-DC6ABE4154EB}">
          <x14:formula1>
            <xm:f>carbone!$L$2:$L$49</xm:f>
          </x14:formula1>
          <xm:sqref>D39:E39 Q39:R39</xm:sqref>
        </x14:dataValidation>
        <x14:dataValidation type="list" allowBlank="1" showInputMessage="1" showErrorMessage="1" xr:uid="{84CFB0B7-6CA7-4C56-B119-B873EAC851F6}">
          <x14:formula1>
            <xm:f>regions!$P$2:$P$37</xm:f>
          </x14:formula1>
          <xm:sqref>AE39:AF39</xm:sqref>
        </x14:dataValidation>
        <x14:dataValidation type="list" allowBlank="1" showInputMessage="1" showErrorMessage="1" xr:uid="{1650224A-2570-4A19-921A-682E6A47F14D}">
          <x14:formula1>
            <xm:f>regions!$P$39:$P$51</xm:f>
          </x14:formula1>
          <xm:sqref>AE40:AF40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59"/>
  <sheetViews>
    <sheetView workbookViewId="0">
      <selection activeCell="C55" sqref="C55:L55"/>
    </sheetView>
  </sheetViews>
  <sheetFormatPr baseColWidth="10" defaultRowHeight="14.4" x14ac:dyDescent="0.3"/>
  <cols>
    <col min="1" max="1" width="6" bestFit="1" customWidth="1"/>
    <col min="2" max="2" width="12.5546875" bestFit="1" customWidth="1"/>
    <col min="3" max="3" width="18.44140625" bestFit="1" customWidth="1"/>
    <col min="4" max="4" width="18.6640625" bestFit="1" customWidth="1"/>
    <col min="5" max="5" width="18.44140625" bestFit="1" customWidth="1"/>
    <col min="6" max="6" width="18.6640625" bestFit="1" customWidth="1"/>
    <col min="7" max="7" width="15.77734375" bestFit="1" customWidth="1"/>
    <col min="8" max="8" width="15.109375" bestFit="1" customWidth="1"/>
    <col min="9" max="10" width="12.6640625" bestFit="1" customWidth="1"/>
    <col min="11" max="11" width="11.5546875" style="6"/>
    <col min="13" max="13" width="11.5546875" style="6"/>
  </cols>
  <sheetData>
    <row r="1" spans="1:13" x14ac:dyDescent="0.3">
      <c r="A1" t="s">
        <v>110</v>
      </c>
      <c r="B1" t="s">
        <v>1</v>
      </c>
      <c r="C1" t="s">
        <v>109</v>
      </c>
      <c r="D1" t="s">
        <v>108</v>
      </c>
      <c r="E1" t="s">
        <v>107</v>
      </c>
      <c r="F1" t="s">
        <v>106</v>
      </c>
      <c r="G1" t="s">
        <v>105</v>
      </c>
      <c r="H1" t="s">
        <v>104</v>
      </c>
      <c r="I1" t="s">
        <v>103</v>
      </c>
      <c r="J1" t="s">
        <v>102</v>
      </c>
      <c r="K1" s="6" t="s">
        <v>123</v>
      </c>
      <c r="M1" s="6" t="s">
        <v>265</v>
      </c>
    </row>
    <row r="2" spans="1:13" x14ac:dyDescent="0.3">
      <c r="A2">
        <v>2020</v>
      </c>
      <c r="B2" t="s">
        <v>12</v>
      </c>
      <c r="C2">
        <v>648.4</v>
      </c>
      <c r="D2">
        <v>1386.5</v>
      </c>
      <c r="E2">
        <v>320.10000000000002</v>
      </c>
      <c r="F2">
        <v>466.6</v>
      </c>
      <c r="G2">
        <v>2821.6</v>
      </c>
      <c r="H2">
        <v>1312.5</v>
      </c>
      <c r="I2">
        <v>12261</v>
      </c>
      <c r="J2">
        <v>3969</v>
      </c>
      <c r="K2" s="6" t="str">
        <f>B2&amp;"_"&amp;A2</f>
        <v>A1_R1_C1_2020</v>
      </c>
      <c r="M2" s="6" t="s">
        <v>12</v>
      </c>
    </row>
    <row r="3" spans="1:13" x14ac:dyDescent="0.3">
      <c r="A3">
        <v>2020</v>
      </c>
      <c r="B3" t="s">
        <v>14</v>
      </c>
      <c r="C3">
        <v>648.4</v>
      </c>
      <c r="D3">
        <v>1386.5</v>
      </c>
      <c r="E3">
        <v>320.10000000000002</v>
      </c>
      <c r="F3">
        <v>466.6</v>
      </c>
      <c r="G3">
        <v>2821.6</v>
      </c>
      <c r="H3">
        <v>1312.5</v>
      </c>
      <c r="I3">
        <v>12261</v>
      </c>
      <c r="J3">
        <v>3969</v>
      </c>
      <c r="K3" s="6" t="str">
        <f t="shared" ref="K3:K66" si="0">B3&amp;"_"&amp;A3</f>
        <v>A1_R1_C2_2020</v>
      </c>
      <c r="M3" s="6" t="s">
        <v>14</v>
      </c>
    </row>
    <row r="4" spans="1:13" x14ac:dyDescent="0.3">
      <c r="A4">
        <v>2020</v>
      </c>
      <c r="B4" t="s">
        <v>15</v>
      </c>
      <c r="C4">
        <v>648.4</v>
      </c>
      <c r="D4">
        <v>1386.5</v>
      </c>
      <c r="E4">
        <v>320.10000000000002</v>
      </c>
      <c r="F4">
        <v>466.6</v>
      </c>
      <c r="G4">
        <v>2821.6</v>
      </c>
      <c r="H4">
        <v>1312.5</v>
      </c>
      <c r="I4">
        <v>12261</v>
      </c>
      <c r="J4">
        <v>3969</v>
      </c>
      <c r="K4" s="6" t="str">
        <f t="shared" si="0"/>
        <v>A1_R1_C3_2020</v>
      </c>
      <c r="M4" s="6" t="s">
        <v>15</v>
      </c>
    </row>
    <row r="5" spans="1:13" x14ac:dyDescent="0.3">
      <c r="A5">
        <v>2020</v>
      </c>
      <c r="B5" t="s">
        <v>16</v>
      </c>
      <c r="C5">
        <v>648.4</v>
      </c>
      <c r="D5">
        <v>1386.5</v>
      </c>
      <c r="E5">
        <v>320.10000000000002</v>
      </c>
      <c r="F5">
        <v>466.6</v>
      </c>
      <c r="G5">
        <v>2821.6</v>
      </c>
      <c r="H5">
        <v>1312.5</v>
      </c>
      <c r="I5">
        <v>12261</v>
      </c>
      <c r="J5">
        <v>3969</v>
      </c>
      <c r="K5" s="6" t="str">
        <f t="shared" si="0"/>
        <v>A1_R2_C1_2020</v>
      </c>
      <c r="M5" s="6" t="s">
        <v>16</v>
      </c>
    </row>
    <row r="6" spans="1:13" x14ac:dyDescent="0.3">
      <c r="A6">
        <v>2020</v>
      </c>
      <c r="B6" t="s">
        <v>17</v>
      </c>
      <c r="C6">
        <v>648.4</v>
      </c>
      <c r="D6">
        <v>1386.5</v>
      </c>
      <c r="E6">
        <v>320.10000000000002</v>
      </c>
      <c r="F6">
        <v>466.6</v>
      </c>
      <c r="G6">
        <v>2821.6</v>
      </c>
      <c r="H6">
        <v>1312.5</v>
      </c>
      <c r="I6">
        <v>12261</v>
      </c>
      <c r="J6">
        <v>3969</v>
      </c>
      <c r="K6" s="6" t="str">
        <f t="shared" si="0"/>
        <v>A1_R2_C2_2020</v>
      </c>
      <c r="M6" s="6" t="s">
        <v>17</v>
      </c>
    </row>
    <row r="7" spans="1:13" x14ac:dyDescent="0.3">
      <c r="A7">
        <v>2020</v>
      </c>
      <c r="B7" t="s">
        <v>18</v>
      </c>
      <c r="C7">
        <v>648.4</v>
      </c>
      <c r="D7">
        <v>1386.5</v>
      </c>
      <c r="E7">
        <v>320.10000000000002</v>
      </c>
      <c r="F7">
        <v>466.6</v>
      </c>
      <c r="G7">
        <v>2821.6</v>
      </c>
      <c r="H7">
        <v>1312.5</v>
      </c>
      <c r="I7">
        <v>12261</v>
      </c>
      <c r="J7">
        <v>3969</v>
      </c>
      <c r="K7" s="6" t="str">
        <f t="shared" si="0"/>
        <v>A1_R2_C3_2020</v>
      </c>
      <c r="M7" s="6" t="s">
        <v>18</v>
      </c>
    </row>
    <row r="8" spans="1:13" x14ac:dyDescent="0.3">
      <c r="A8">
        <v>2020</v>
      </c>
      <c r="B8" t="s">
        <v>19</v>
      </c>
      <c r="C8">
        <v>648.4</v>
      </c>
      <c r="D8">
        <v>1386.5</v>
      </c>
      <c r="E8">
        <v>320.10000000000002</v>
      </c>
      <c r="F8">
        <v>466.6</v>
      </c>
      <c r="G8">
        <v>2821.6</v>
      </c>
      <c r="H8">
        <v>1312.5</v>
      </c>
      <c r="I8">
        <v>12261</v>
      </c>
      <c r="J8">
        <v>3969</v>
      </c>
      <c r="K8" s="6" t="str">
        <f t="shared" si="0"/>
        <v>A2_R1_C1_2020</v>
      </c>
      <c r="M8" s="6" t="s">
        <v>19</v>
      </c>
    </row>
    <row r="9" spans="1:13" x14ac:dyDescent="0.3">
      <c r="A9">
        <v>2020</v>
      </c>
      <c r="B9" t="s">
        <v>20</v>
      </c>
      <c r="C9">
        <v>648.4</v>
      </c>
      <c r="D9">
        <v>1386.5</v>
      </c>
      <c r="E9">
        <v>320.10000000000002</v>
      </c>
      <c r="F9">
        <v>466.6</v>
      </c>
      <c r="G9">
        <v>2821.6</v>
      </c>
      <c r="H9">
        <v>1312.5</v>
      </c>
      <c r="I9">
        <v>12261</v>
      </c>
      <c r="J9">
        <v>3969</v>
      </c>
      <c r="K9" s="6" t="str">
        <f t="shared" si="0"/>
        <v>A2_R1_C2_2020</v>
      </c>
      <c r="M9" s="6" t="s">
        <v>20</v>
      </c>
    </row>
    <row r="10" spans="1:13" x14ac:dyDescent="0.3">
      <c r="A10">
        <v>2020</v>
      </c>
      <c r="B10" t="s">
        <v>21</v>
      </c>
      <c r="C10">
        <v>648.4</v>
      </c>
      <c r="D10">
        <v>1386.5</v>
      </c>
      <c r="E10">
        <v>320.10000000000002</v>
      </c>
      <c r="F10">
        <v>466.6</v>
      </c>
      <c r="G10">
        <v>2821.6</v>
      </c>
      <c r="H10">
        <v>1312.5</v>
      </c>
      <c r="I10">
        <v>12261</v>
      </c>
      <c r="J10">
        <v>3969</v>
      </c>
      <c r="K10" s="6" t="str">
        <f t="shared" si="0"/>
        <v>A2_R1_C3_2020</v>
      </c>
      <c r="M10" s="6" t="s">
        <v>21</v>
      </c>
    </row>
    <row r="11" spans="1:13" x14ac:dyDescent="0.3">
      <c r="A11">
        <v>2020</v>
      </c>
      <c r="B11" t="s">
        <v>22</v>
      </c>
      <c r="C11">
        <v>648.4</v>
      </c>
      <c r="D11">
        <v>1386.5</v>
      </c>
      <c r="E11">
        <v>320.10000000000002</v>
      </c>
      <c r="F11">
        <v>466.6</v>
      </c>
      <c r="G11">
        <v>2821.6</v>
      </c>
      <c r="H11">
        <v>1312.5</v>
      </c>
      <c r="I11">
        <v>12261</v>
      </c>
      <c r="J11">
        <v>3969</v>
      </c>
      <c r="K11" s="6" t="str">
        <f t="shared" si="0"/>
        <v>A2_R2_C1_2020</v>
      </c>
      <c r="M11" s="6" t="s">
        <v>22</v>
      </c>
    </row>
    <row r="12" spans="1:13" x14ac:dyDescent="0.3">
      <c r="A12">
        <v>2020</v>
      </c>
      <c r="B12" t="s">
        <v>23</v>
      </c>
      <c r="C12">
        <v>648.4</v>
      </c>
      <c r="D12">
        <v>1386.5</v>
      </c>
      <c r="E12">
        <v>320.10000000000002</v>
      </c>
      <c r="F12">
        <v>466.6</v>
      </c>
      <c r="G12">
        <v>2821.6</v>
      </c>
      <c r="H12">
        <v>1312.5</v>
      </c>
      <c r="I12">
        <v>12261</v>
      </c>
      <c r="J12">
        <v>3969</v>
      </c>
      <c r="K12" s="6" t="str">
        <f t="shared" si="0"/>
        <v>A2_R2_C2_2020</v>
      </c>
      <c r="M12" s="6" t="s">
        <v>23</v>
      </c>
    </row>
    <row r="13" spans="1:13" x14ac:dyDescent="0.3">
      <c r="A13">
        <v>2020</v>
      </c>
      <c r="B13" t="s">
        <v>24</v>
      </c>
      <c r="C13">
        <v>648.4</v>
      </c>
      <c r="D13">
        <v>1386.5</v>
      </c>
      <c r="E13">
        <v>320.10000000000002</v>
      </c>
      <c r="F13">
        <v>466.6</v>
      </c>
      <c r="G13">
        <v>2821.6</v>
      </c>
      <c r="H13">
        <v>1312.5</v>
      </c>
      <c r="I13">
        <v>12261</v>
      </c>
      <c r="J13">
        <v>3969</v>
      </c>
      <c r="K13" s="6" t="str">
        <f t="shared" si="0"/>
        <v>A2_R2_C3_2020</v>
      </c>
      <c r="M13" s="6" t="s">
        <v>24</v>
      </c>
    </row>
    <row r="14" spans="1:13" x14ac:dyDescent="0.3">
      <c r="A14">
        <v>2020</v>
      </c>
      <c r="B14" t="s">
        <v>25</v>
      </c>
      <c r="C14">
        <v>648.4</v>
      </c>
      <c r="D14">
        <v>1386.5</v>
      </c>
      <c r="E14">
        <v>320.10000000000002</v>
      </c>
      <c r="F14">
        <v>466.6</v>
      </c>
      <c r="G14">
        <v>2821.6</v>
      </c>
      <c r="H14">
        <v>1312.5</v>
      </c>
      <c r="I14">
        <v>12261</v>
      </c>
      <c r="J14">
        <v>3969</v>
      </c>
      <c r="K14" s="6" t="str">
        <f t="shared" si="0"/>
        <v>A3_R1_C1_2020</v>
      </c>
      <c r="M14" s="6" t="s">
        <v>25</v>
      </c>
    </row>
    <row r="15" spans="1:13" x14ac:dyDescent="0.3">
      <c r="A15">
        <v>2020</v>
      </c>
      <c r="B15" t="s">
        <v>26</v>
      </c>
      <c r="C15">
        <v>648.4</v>
      </c>
      <c r="D15">
        <v>1386.5</v>
      </c>
      <c r="E15">
        <v>320.10000000000002</v>
      </c>
      <c r="F15">
        <v>466.6</v>
      </c>
      <c r="G15">
        <v>2821.6</v>
      </c>
      <c r="H15">
        <v>1312.5</v>
      </c>
      <c r="I15">
        <v>12261</v>
      </c>
      <c r="J15">
        <v>3969</v>
      </c>
      <c r="K15" s="6" t="str">
        <f t="shared" si="0"/>
        <v>A3_R1_C2_2020</v>
      </c>
      <c r="M15" s="6" t="s">
        <v>26</v>
      </c>
    </row>
    <row r="16" spans="1:13" x14ac:dyDescent="0.3">
      <c r="A16">
        <v>2020</v>
      </c>
      <c r="B16" t="s">
        <v>27</v>
      </c>
      <c r="C16">
        <v>648.4</v>
      </c>
      <c r="D16">
        <v>1386.5</v>
      </c>
      <c r="E16">
        <v>320.10000000000002</v>
      </c>
      <c r="F16">
        <v>466.6</v>
      </c>
      <c r="G16">
        <v>2821.6</v>
      </c>
      <c r="H16">
        <v>1312.5</v>
      </c>
      <c r="I16">
        <v>12261</v>
      </c>
      <c r="J16">
        <v>3969</v>
      </c>
      <c r="K16" s="6" t="str">
        <f t="shared" si="0"/>
        <v>A3_R1_C3_2020</v>
      </c>
      <c r="M16" s="6" t="s">
        <v>27</v>
      </c>
    </row>
    <row r="17" spans="1:13" x14ac:dyDescent="0.3">
      <c r="A17">
        <v>2020</v>
      </c>
      <c r="B17" t="s">
        <v>28</v>
      </c>
      <c r="C17">
        <v>648.4</v>
      </c>
      <c r="D17">
        <v>1386.5</v>
      </c>
      <c r="E17">
        <v>320.10000000000002</v>
      </c>
      <c r="F17">
        <v>466.6</v>
      </c>
      <c r="G17">
        <v>2821.6</v>
      </c>
      <c r="H17">
        <v>1312.5</v>
      </c>
      <c r="I17">
        <v>12261</v>
      </c>
      <c r="J17">
        <v>3969</v>
      </c>
      <c r="K17" s="6" t="str">
        <f t="shared" si="0"/>
        <v>A3_R2_C1_2020</v>
      </c>
      <c r="M17" s="6" t="s">
        <v>28</v>
      </c>
    </row>
    <row r="18" spans="1:13" x14ac:dyDescent="0.3">
      <c r="A18">
        <v>2020</v>
      </c>
      <c r="B18" t="s">
        <v>29</v>
      </c>
      <c r="C18">
        <v>648.4</v>
      </c>
      <c r="D18">
        <v>1386.5</v>
      </c>
      <c r="E18">
        <v>320.10000000000002</v>
      </c>
      <c r="F18">
        <v>466.6</v>
      </c>
      <c r="G18">
        <v>2821.6</v>
      </c>
      <c r="H18">
        <v>1312.5</v>
      </c>
      <c r="I18">
        <v>12261</v>
      </c>
      <c r="J18">
        <v>3969</v>
      </c>
      <c r="K18" s="6" t="str">
        <f t="shared" si="0"/>
        <v>A3_R2_C2_2020</v>
      </c>
      <c r="M18" s="6" t="s">
        <v>29</v>
      </c>
    </row>
    <row r="19" spans="1:13" x14ac:dyDescent="0.3">
      <c r="A19">
        <v>2020</v>
      </c>
      <c r="B19" t="s">
        <v>30</v>
      </c>
      <c r="C19">
        <v>648.4</v>
      </c>
      <c r="D19">
        <v>1386.5</v>
      </c>
      <c r="E19">
        <v>320.10000000000002</v>
      </c>
      <c r="F19">
        <v>466.6</v>
      </c>
      <c r="G19">
        <v>2821.6</v>
      </c>
      <c r="H19">
        <v>1312.5</v>
      </c>
      <c r="I19">
        <v>12261</v>
      </c>
      <c r="J19">
        <v>3969</v>
      </c>
      <c r="K19" s="6" t="str">
        <f t="shared" si="0"/>
        <v>A3_R2_C3_2020</v>
      </c>
      <c r="M19" s="6" t="s">
        <v>30</v>
      </c>
    </row>
    <row r="20" spans="1:13" x14ac:dyDescent="0.3">
      <c r="A20">
        <v>2020</v>
      </c>
      <c r="B20" t="s">
        <v>31</v>
      </c>
      <c r="C20">
        <v>648.4</v>
      </c>
      <c r="D20">
        <v>1386.5</v>
      </c>
      <c r="E20">
        <v>320.10000000000002</v>
      </c>
      <c r="F20">
        <v>466.6</v>
      </c>
      <c r="G20">
        <v>2821.6</v>
      </c>
      <c r="H20">
        <v>1312.5</v>
      </c>
      <c r="I20">
        <v>12261</v>
      </c>
      <c r="J20">
        <v>3969</v>
      </c>
      <c r="K20" s="6" t="str">
        <f t="shared" si="0"/>
        <v>B1_R1_C1_2020</v>
      </c>
      <c r="M20" s="6" t="s">
        <v>31</v>
      </c>
    </row>
    <row r="21" spans="1:13" x14ac:dyDescent="0.3">
      <c r="A21">
        <v>2020</v>
      </c>
      <c r="B21" t="s">
        <v>33</v>
      </c>
      <c r="C21">
        <v>648.4</v>
      </c>
      <c r="D21">
        <v>1386.5</v>
      </c>
      <c r="E21">
        <v>320.10000000000002</v>
      </c>
      <c r="F21">
        <v>466.6</v>
      </c>
      <c r="G21">
        <v>2821.6</v>
      </c>
      <c r="H21">
        <v>1312.5</v>
      </c>
      <c r="I21">
        <v>12261</v>
      </c>
      <c r="J21">
        <v>3969</v>
      </c>
      <c r="K21" s="6" t="str">
        <f t="shared" si="0"/>
        <v>B1_R1_C2_2020</v>
      </c>
      <c r="M21" s="6" t="s">
        <v>33</v>
      </c>
    </row>
    <row r="22" spans="1:13" x14ac:dyDescent="0.3">
      <c r="A22">
        <v>2020</v>
      </c>
      <c r="B22" t="s">
        <v>35</v>
      </c>
      <c r="C22">
        <v>648.4</v>
      </c>
      <c r="D22">
        <v>1386.5</v>
      </c>
      <c r="E22">
        <v>320.10000000000002</v>
      </c>
      <c r="F22">
        <v>466.6</v>
      </c>
      <c r="G22">
        <v>2821.6</v>
      </c>
      <c r="H22">
        <v>1312.5</v>
      </c>
      <c r="I22">
        <v>12261</v>
      </c>
      <c r="J22">
        <v>3969</v>
      </c>
      <c r="K22" s="6" t="str">
        <f t="shared" si="0"/>
        <v>B1_R1_C3_2020</v>
      </c>
      <c r="M22" s="6" t="s">
        <v>35</v>
      </c>
    </row>
    <row r="23" spans="1:13" x14ac:dyDescent="0.3">
      <c r="A23">
        <v>2020</v>
      </c>
      <c r="B23" t="s">
        <v>37</v>
      </c>
      <c r="C23">
        <v>648.4</v>
      </c>
      <c r="D23">
        <v>1386.5</v>
      </c>
      <c r="E23">
        <v>320.10000000000002</v>
      </c>
      <c r="F23">
        <v>466.6</v>
      </c>
      <c r="G23">
        <v>2821.6</v>
      </c>
      <c r="H23">
        <v>1312.5</v>
      </c>
      <c r="I23">
        <v>12261</v>
      </c>
      <c r="J23">
        <v>3969</v>
      </c>
      <c r="K23" s="6" t="str">
        <f t="shared" si="0"/>
        <v>B1_R2_C1_2020</v>
      </c>
      <c r="M23" s="6" t="s">
        <v>37</v>
      </c>
    </row>
    <row r="24" spans="1:13" x14ac:dyDescent="0.3">
      <c r="A24">
        <v>2020</v>
      </c>
      <c r="B24" t="s">
        <v>38</v>
      </c>
      <c r="C24">
        <v>648.4</v>
      </c>
      <c r="D24">
        <v>1386.5</v>
      </c>
      <c r="E24">
        <v>320.10000000000002</v>
      </c>
      <c r="F24">
        <v>466.6</v>
      </c>
      <c r="G24">
        <v>2821.6</v>
      </c>
      <c r="H24">
        <v>1312.5</v>
      </c>
      <c r="I24">
        <v>12261</v>
      </c>
      <c r="J24">
        <v>3969</v>
      </c>
      <c r="K24" s="6" t="str">
        <f t="shared" si="0"/>
        <v>B1_R2_C2_2020</v>
      </c>
      <c r="M24" s="6" t="s">
        <v>38</v>
      </c>
    </row>
    <row r="25" spans="1:13" x14ac:dyDescent="0.3">
      <c r="A25">
        <v>2020</v>
      </c>
      <c r="B25" t="s">
        <v>39</v>
      </c>
      <c r="C25">
        <v>648.4</v>
      </c>
      <c r="D25">
        <v>1386.5</v>
      </c>
      <c r="E25">
        <v>320.10000000000002</v>
      </c>
      <c r="F25">
        <v>466.6</v>
      </c>
      <c r="G25">
        <v>2821.6</v>
      </c>
      <c r="H25">
        <v>1312.5</v>
      </c>
      <c r="I25">
        <v>12261</v>
      </c>
      <c r="J25">
        <v>3969</v>
      </c>
      <c r="K25" s="6" t="str">
        <f t="shared" si="0"/>
        <v>B1_R2_C3_2020</v>
      </c>
      <c r="M25" s="6" t="s">
        <v>39</v>
      </c>
    </row>
    <row r="26" spans="1:13" x14ac:dyDescent="0.3">
      <c r="A26">
        <v>2020</v>
      </c>
      <c r="B26" t="s">
        <v>40</v>
      </c>
      <c r="C26">
        <v>648.4</v>
      </c>
      <c r="D26">
        <v>1386.5</v>
      </c>
      <c r="E26">
        <v>320.10000000000002</v>
      </c>
      <c r="F26">
        <v>466.6</v>
      </c>
      <c r="G26">
        <v>2821.6</v>
      </c>
      <c r="H26">
        <v>1312.5</v>
      </c>
      <c r="I26">
        <v>12261</v>
      </c>
      <c r="J26">
        <v>3969</v>
      </c>
      <c r="K26" s="6" t="str">
        <f t="shared" si="0"/>
        <v>B2_R1_C1_2020</v>
      </c>
      <c r="M26" s="6" t="s">
        <v>40</v>
      </c>
    </row>
    <row r="27" spans="1:13" x14ac:dyDescent="0.3">
      <c r="A27">
        <v>2020</v>
      </c>
      <c r="B27" t="s">
        <v>42</v>
      </c>
      <c r="C27">
        <v>648.4</v>
      </c>
      <c r="D27">
        <v>1386.5</v>
      </c>
      <c r="E27">
        <v>320.10000000000002</v>
      </c>
      <c r="F27">
        <v>466.6</v>
      </c>
      <c r="G27">
        <v>2821.6</v>
      </c>
      <c r="H27">
        <v>1312.5</v>
      </c>
      <c r="I27">
        <v>12261</v>
      </c>
      <c r="J27">
        <v>3969</v>
      </c>
      <c r="K27" s="6" t="str">
        <f t="shared" si="0"/>
        <v>B2_R1_C2_2020</v>
      </c>
      <c r="M27" s="6" t="s">
        <v>42</v>
      </c>
    </row>
    <row r="28" spans="1:13" x14ac:dyDescent="0.3">
      <c r="A28">
        <v>2020</v>
      </c>
      <c r="B28" t="s">
        <v>55</v>
      </c>
      <c r="C28">
        <v>648.4</v>
      </c>
      <c r="D28">
        <v>1386.5</v>
      </c>
      <c r="E28">
        <v>320.10000000000002</v>
      </c>
      <c r="F28">
        <v>466.6</v>
      </c>
      <c r="G28">
        <v>2821.6</v>
      </c>
      <c r="H28">
        <v>1312.5</v>
      </c>
      <c r="I28">
        <v>12261</v>
      </c>
      <c r="J28">
        <v>3969</v>
      </c>
      <c r="K28" s="6" t="str">
        <f t="shared" si="0"/>
        <v>B2_R1_C3_2020</v>
      </c>
      <c r="M28" s="6" t="s">
        <v>55</v>
      </c>
    </row>
    <row r="29" spans="1:13" x14ac:dyDescent="0.3">
      <c r="A29">
        <v>2020</v>
      </c>
      <c r="B29" t="s">
        <v>58</v>
      </c>
      <c r="C29">
        <v>648.4</v>
      </c>
      <c r="D29">
        <v>1386.5</v>
      </c>
      <c r="E29">
        <v>320.10000000000002</v>
      </c>
      <c r="F29">
        <v>466.6</v>
      </c>
      <c r="G29">
        <v>2821.6</v>
      </c>
      <c r="H29">
        <v>1312.5</v>
      </c>
      <c r="I29">
        <v>12261</v>
      </c>
      <c r="J29">
        <v>3969</v>
      </c>
      <c r="K29" s="6" t="str">
        <f t="shared" si="0"/>
        <v>B2_R2_C1_2020</v>
      </c>
      <c r="M29" s="6" t="s">
        <v>58</v>
      </c>
    </row>
    <row r="30" spans="1:13" x14ac:dyDescent="0.3">
      <c r="A30">
        <v>2020</v>
      </c>
      <c r="B30" t="s">
        <v>59</v>
      </c>
      <c r="C30">
        <v>648.4</v>
      </c>
      <c r="D30">
        <v>1386.5</v>
      </c>
      <c r="E30">
        <v>320.10000000000002</v>
      </c>
      <c r="F30">
        <v>466.6</v>
      </c>
      <c r="G30">
        <v>2821.6</v>
      </c>
      <c r="H30">
        <v>1312.5</v>
      </c>
      <c r="I30">
        <v>12261</v>
      </c>
      <c r="J30">
        <v>3969</v>
      </c>
      <c r="K30" s="6" t="str">
        <f t="shared" si="0"/>
        <v>B2_R2_C2_2020</v>
      </c>
      <c r="M30" s="6" t="s">
        <v>59</v>
      </c>
    </row>
    <row r="31" spans="1:13" x14ac:dyDescent="0.3">
      <c r="A31">
        <v>2020</v>
      </c>
      <c r="B31" t="s">
        <v>61</v>
      </c>
      <c r="C31">
        <v>648.4</v>
      </c>
      <c r="D31">
        <v>1386.5</v>
      </c>
      <c r="E31">
        <v>320.10000000000002</v>
      </c>
      <c r="F31">
        <v>466.6</v>
      </c>
      <c r="G31">
        <v>2821.6</v>
      </c>
      <c r="H31">
        <v>1312.5</v>
      </c>
      <c r="I31">
        <v>12261</v>
      </c>
      <c r="J31">
        <v>3969</v>
      </c>
      <c r="K31" s="6" t="str">
        <f t="shared" si="0"/>
        <v>B2_R2_C3_2020</v>
      </c>
      <c r="M31" s="6" t="s">
        <v>61</v>
      </c>
    </row>
    <row r="32" spans="1:13" x14ac:dyDescent="0.3">
      <c r="A32">
        <v>2020</v>
      </c>
      <c r="B32" t="s">
        <v>62</v>
      </c>
      <c r="C32">
        <v>648.4</v>
      </c>
      <c r="D32">
        <v>1386.5</v>
      </c>
      <c r="E32">
        <v>320.10000000000002</v>
      </c>
      <c r="F32">
        <v>466.6</v>
      </c>
      <c r="G32">
        <v>2821.6</v>
      </c>
      <c r="H32">
        <v>1312.5</v>
      </c>
      <c r="I32">
        <v>12261</v>
      </c>
      <c r="J32">
        <v>3969</v>
      </c>
      <c r="K32" s="6" t="str">
        <f t="shared" si="0"/>
        <v>B3_R1_C1_2020</v>
      </c>
      <c r="M32" s="6" t="s">
        <v>62</v>
      </c>
    </row>
    <row r="33" spans="1:13" x14ac:dyDescent="0.3">
      <c r="A33">
        <v>2020</v>
      </c>
      <c r="B33" t="s">
        <v>64</v>
      </c>
      <c r="C33">
        <v>648.4</v>
      </c>
      <c r="D33">
        <v>1386.5</v>
      </c>
      <c r="E33">
        <v>320.10000000000002</v>
      </c>
      <c r="F33">
        <v>466.6</v>
      </c>
      <c r="G33">
        <v>2821.6</v>
      </c>
      <c r="H33">
        <v>1312.5</v>
      </c>
      <c r="I33">
        <v>12261</v>
      </c>
      <c r="J33">
        <v>3969</v>
      </c>
      <c r="K33" s="6" t="str">
        <f t="shared" si="0"/>
        <v>B3_R1_C2_2020</v>
      </c>
      <c r="M33" s="6" t="s">
        <v>64</v>
      </c>
    </row>
    <row r="34" spans="1:13" x14ac:dyDescent="0.3">
      <c r="A34">
        <v>2020</v>
      </c>
      <c r="B34" t="s">
        <v>66</v>
      </c>
      <c r="C34">
        <v>648.4</v>
      </c>
      <c r="D34">
        <v>1386.5</v>
      </c>
      <c r="E34">
        <v>320.10000000000002</v>
      </c>
      <c r="F34">
        <v>466.6</v>
      </c>
      <c r="G34">
        <v>2821.6</v>
      </c>
      <c r="H34">
        <v>1312.5</v>
      </c>
      <c r="I34">
        <v>12261</v>
      </c>
      <c r="J34">
        <v>3969</v>
      </c>
      <c r="K34" s="6" t="str">
        <f t="shared" si="0"/>
        <v>B3_R1_C3_2020</v>
      </c>
      <c r="M34" s="6" t="s">
        <v>66</v>
      </c>
    </row>
    <row r="35" spans="1:13" x14ac:dyDescent="0.3">
      <c r="A35">
        <v>2020</v>
      </c>
      <c r="B35" t="s">
        <v>68</v>
      </c>
      <c r="C35">
        <v>648.4</v>
      </c>
      <c r="D35">
        <v>1386.5</v>
      </c>
      <c r="E35">
        <v>320.10000000000002</v>
      </c>
      <c r="F35">
        <v>466.6</v>
      </c>
      <c r="G35">
        <v>2821.6</v>
      </c>
      <c r="H35">
        <v>1312.5</v>
      </c>
      <c r="I35">
        <v>12261</v>
      </c>
      <c r="J35">
        <v>3969</v>
      </c>
      <c r="K35" s="6" t="str">
        <f t="shared" si="0"/>
        <v>B3_R2_C1_2020</v>
      </c>
      <c r="M35" s="6" t="s">
        <v>68</v>
      </c>
    </row>
    <row r="36" spans="1:13" x14ac:dyDescent="0.3">
      <c r="A36">
        <v>2020</v>
      </c>
      <c r="B36" t="s">
        <v>69</v>
      </c>
      <c r="C36">
        <v>648.4</v>
      </c>
      <c r="D36">
        <v>1386.5</v>
      </c>
      <c r="E36">
        <v>320.10000000000002</v>
      </c>
      <c r="F36">
        <v>466.6</v>
      </c>
      <c r="G36">
        <v>2821.6</v>
      </c>
      <c r="H36">
        <v>1312.5</v>
      </c>
      <c r="I36">
        <v>12261</v>
      </c>
      <c r="J36">
        <v>3969</v>
      </c>
      <c r="K36" s="6" t="str">
        <f t="shared" si="0"/>
        <v>B3_R2_C2_2020</v>
      </c>
      <c r="M36" s="6" t="s">
        <v>69</v>
      </c>
    </row>
    <row r="37" spans="1:13" x14ac:dyDescent="0.3">
      <c r="A37">
        <v>2020</v>
      </c>
      <c r="B37" t="s">
        <v>70</v>
      </c>
      <c r="C37">
        <v>648.4</v>
      </c>
      <c r="D37">
        <v>1386.5</v>
      </c>
      <c r="E37">
        <v>320.10000000000002</v>
      </c>
      <c r="F37">
        <v>466.6</v>
      </c>
      <c r="G37">
        <v>2821.6</v>
      </c>
      <c r="H37">
        <v>1312.5</v>
      </c>
      <c r="I37">
        <v>12261</v>
      </c>
      <c r="J37">
        <v>3969</v>
      </c>
      <c r="K37" s="6" t="str">
        <f t="shared" si="0"/>
        <v>B3_R2_C3_2020</v>
      </c>
      <c r="M37" s="6" t="s">
        <v>70</v>
      </c>
    </row>
    <row r="38" spans="1:13" x14ac:dyDescent="0.3">
      <c r="A38">
        <v>2025</v>
      </c>
      <c r="B38" t="s">
        <v>12</v>
      </c>
      <c r="C38">
        <v>665.1</v>
      </c>
      <c r="D38">
        <v>1437.1</v>
      </c>
      <c r="E38">
        <v>322.60000000000002</v>
      </c>
      <c r="F38">
        <v>477.6</v>
      </c>
      <c r="G38">
        <v>2902.4</v>
      </c>
      <c r="H38">
        <v>1359.2</v>
      </c>
      <c r="I38">
        <v>12616</v>
      </c>
      <c r="J38">
        <v>3969</v>
      </c>
      <c r="K38" s="6" t="str">
        <f t="shared" si="0"/>
        <v>A1_R1_C1_2025</v>
      </c>
    </row>
    <row r="39" spans="1:13" x14ac:dyDescent="0.3">
      <c r="A39">
        <v>2025</v>
      </c>
      <c r="B39" t="s">
        <v>14</v>
      </c>
      <c r="C39">
        <v>665.1</v>
      </c>
      <c r="D39">
        <v>1437.1</v>
      </c>
      <c r="E39">
        <v>322.60000000000002</v>
      </c>
      <c r="F39">
        <v>477.6</v>
      </c>
      <c r="G39">
        <v>2902.4</v>
      </c>
      <c r="H39">
        <v>1359.2</v>
      </c>
      <c r="I39">
        <v>12616</v>
      </c>
      <c r="J39">
        <v>3969</v>
      </c>
      <c r="K39" s="6" t="str">
        <f t="shared" si="0"/>
        <v>A1_R1_C2_2025</v>
      </c>
    </row>
    <row r="40" spans="1:13" x14ac:dyDescent="0.3">
      <c r="A40">
        <v>2025</v>
      </c>
      <c r="B40" t="s">
        <v>15</v>
      </c>
      <c r="C40">
        <v>665.1</v>
      </c>
      <c r="D40">
        <v>1437.1</v>
      </c>
      <c r="E40">
        <v>322.60000000000002</v>
      </c>
      <c r="F40">
        <v>477.6</v>
      </c>
      <c r="G40">
        <v>2902.4</v>
      </c>
      <c r="H40">
        <v>1359.2</v>
      </c>
      <c r="I40">
        <v>12616</v>
      </c>
      <c r="J40">
        <v>3969</v>
      </c>
      <c r="K40" s="6" t="str">
        <f t="shared" si="0"/>
        <v>A1_R1_C3_2025</v>
      </c>
    </row>
    <row r="41" spans="1:13" x14ac:dyDescent="0.3">
      <c r="A41">
        <v>2025</v>
      </c>
      <c r="B41" t="s">
        <v>16</v>
      </c>
      <c r="C41">
        <v>664.9</v>
      </c>
      <c r="D41">
        <v>1437</v>
      </c>
      <c r="E41">
        <v>322.5</v>
      </c>
      <c r="F41">
        <v>477.6</v>
      </c>
      <c r="G41">
        <v>2902</v>
      </c>
      <c r="H41">
        <v>1359.1</v>
      </c>
      <c r="I41">
        <v>12611</v>
      </c>
      <c r="J41">
        <v>3969</v>
      </c>
      <c r="K41" s="6" t="str">
        <f t="shared" si="0"/>
        <v>A1_R2_C1_2025</v>
      </c>
    </row>
    <row r="42" spans="1:13" x14ac:dyDescent="0.3">
      <c r="A42">
        <v>2025</v>
      </c>
      <c r="B42" t="s">
        <v>17</v>
      </c>
      <c r="C42">
        <v>664.9</v>
      </c>
      <c r="D42">
        <v>1437</v>
      </c>
      <c r="E42">
        <v>322.5</v>
      </c>
      <c r="F42">
        <v>477.6</v>
      </c>
      <c r="G42">
        <v>2902</v>
      </c>
      <c r="H42">
        <v>1359.1</v>
      </c>
      <c r="I42">
        <v>12611</v>
      </c>
      <c r="J42">
        <v>3969</v>
      </c>
      <c r="K42" s="6" t="str">
        <f t="shared" si="0"/>
        <v>A1_R2_C2_2025</v>
      </c>
    </row>
    <row r="43" spans="1:13" x14ac:dyDescent="0.3">
      <c r="A43">
        <v>2025</v>
      </c>
      <c r="B43" t="s">
        <v>18</v>
      </c>
      <c r="C43">
        <v>664.9</v>
      </c>
      <c r="D43">
        <v>1437</v>
      </c>
      <c r="E43">
        <v>322.5</v>
      </c>
      <c r="F43">
        <v>477.6</v>
      </c>
      <c r="G43">
        <v>2902</v>
      </c>
      <c r="H43">
        <v>1359.1</v>
      </c>
      <c r="I43">
        <v>12611</v>
      </c>
      <c r="J43">
        <v>3969</v>
      </c>
      <c r="K43" s="6" t="str">
        <f t="shared" si="0"/>
        <v>A1_R2_C3_2025</v>
      </c>
    </row>
    <row r="44" spans="1:13" x14ac:dyDescent="0.3">
      <c r="A44">
        <v>2025</v>
      </c>
      <c r="B44" t="s">
        <v>19</v>
      </c>
      <c r="C44">
        <v>658.9</v>
      </c>
      <c r="D44">
        <v>1431.6</v>
      </c>
      <c r="E44">
        <v>321.7</v>
      </c>
      <c r="F44">
        <v>476.5</v>
      </c>
      <c r="G44">
        <v>2888.8</v>
      </c>
      <c r="H44">
        <v>1353.5</v>
      </c>
      <c r="I44">
        <v>12616</v>
      </c>
      <c r="J44">
        <v>3969</v>
      </c>
      <c r="K44" s="6" t="str">
        <f t="shared" si="0"/>
        <v>A2_R1_C1_2025</v>
      </c>
    </row>
    <row r="45" spans="1:13" x14ac:dyDescent="0.3">
      <c r="A45">
        <v>2025</v>
      </c>
      <c r="B45" t="s">
        <v>20</v>
      </c>
      <c r="C45">
        <v>658.9</v>
      </c>
      <c r="D45">
        <v>1431.6</v>
      </c>
      <c r="E45">
        <v>321.7</v>
      </c>
      <c r="F45">
        <v>476.5</v>
      </c>
      <c r="G45">
        <v>2888.8</v>
      </c>
      <c r="H45">
        <v>1353.5</v>
      </c>
      <c r="I45">
        <v>12616</v>
      </c>
      <c r="J45">
        <v>3969</v>
      </c>
      <c r="K45" s="6" t="str">
        <f t="shared" si="0"/>
        <v>A2_R1_C2_2025</v>
      </c>
    </row>
    <row r="46" spans="1:13" x14ac:dyDescent="0.3">
      <c r="A46">
        <v>2025</v>
      </c>
      <c r="B46" t="s">
        <v>21</v>
      </c>
      <c r="C46">
        <v>658.9</v>
      </c>
      <c r="D46">
        <v>1431.6</v>
      </c>
      <c r="E46">
        <v>321.7</v>
      </c>
      <c r="F46">
        <v>476.5</v>
      </c>
      <c r="G46">
        <v>2888.8</v>
      </c>
      <c r="H46">
        <v>1353.5</v>
      </c>
      <c r="I46">
        <v>12616</v>
      </c>
      <c r="J46">
        <v>3969</v>
      </c>
      <c r="K46" s="6" t="str">
        <f t="shared" si="0"/>
        <v>A2_R1_C3_2025</v>
      </c>
    </row>
    <row r="47" spans="1:13" x14ac:dyDescent="0.3">
      <c r="A47">
        <v>2025</v>
      </c>
      <c r="B47" t="s">
        <v>22</v>
      </c>
      <c r="C47">
        <v>658.7</v>
      </c>
      <c r="D47">
        <v>1431.5</v>
      </c>
      <c r="E47">
        <v>321.7</v>
      </c>
      <c r="F47">
        <v>476.5</v>
      </c>
      <c r="G47">
        <v>2888.4</v>
      </c>
      <c r="H47">
        <v>1353.3</v>
      </c>
      <c r="I47">
        <v>12611</v>
      </c>
      <c r="J47">
        <v>3969</v>
      </c>
      <c r="K47" s="6" t="str">
        <f t="shared" si="0"/>
        <v>A2_R2_C1_2025</v>
      </c>
    </row>
    <row r="48" spans="1:13" x14ac:dyDescent="0.3">
      <c r="A48">
        <v>2025</v>
      </c>
      <c r="B48" t="s">
        <v>23</v>
      </c>
      <c r="C48">
        <v>658.7</v>
      </c>
      <c r="D48">
        <v>1431.5</v>
      </c>
      <c r="E48">
        <v>321.7</v>
      </c>
      <c r="F48">
        <v>476.5</v>
      </c>
      <c r="G48">
        <v>2888.4</v>
      </c>
      <c r="H48">
        <v>1353.3</v>
      </c>
      <c r="I48">
        <v>12611</v>
      </c>
      <c r="J48">
        <v>3969</v>
      </c>
      <c r="K48" s="6" t="str">
        <f t="shared" si="0"/>
        <v>A2_R2_C2_2025</v>
      </c>
    </row>
    <row r="49" spans="1:11" x14ac:dyDescent="0.3">
      <c r="A49">
        <v>2025</v>
      </c>
      <c r="B49" t="s">
        <v>24</v>
      </c>
      <c r="C49">
        <v>658.7</v>
      </c>
      <c r="D49">
        <v>1431.5</v>
      </c>
      <c r="E49">
        <v>321.7</v>
      </c>
      <c r="F49">
        <v>476.5</v>
      </c>
      <c r="G49">
        <v>2888.4</v>
      </c>
      <c r="H49">
        <v>1353.3</v>
      </c>
      <c r="I49">
        <v>12611</v>
      </c>
      <c r="J49">
        <v>3969</v>
      </c>
      <c r="K49" s="6" t="str">
        <f t="shared" si="0"/>
        <v>A2_R2_C3_2025</v>
      </c>
    </row>
    <row r="50" spans="1:11" x14ac:dyDescent="0.3">
      <c r="A50">
        <v>2025</v>
      </c>
      <c r="B50" t="s">
        <v>25</v>
      </c>
      <c r="C50">
        <v>653.5</v>
      </c>
      <c r="D50">
        <v>1426.5</v>
      </c>
      <c r="E50">
        <v>321.3</v>
      </c>
      <c r="F50">
        <v>476.2</v>
      </c>
      <c r="G50">
        <v>2877.5</v>
      </c>
      <c r="H50">
        <v>1348.7</v>
      </c>
      <c r="I50">
        <v>12616</v>
      </c>
      <c r="J50">
        <v>3969</v>
      </c>
      <c r="K50" s="6" t="str">
        <f t="shared" si="0"/>
        <v>A3_R1_C1_2025</v>
      </c>
    </row>
    <row r="51" spans="1:11" x14ac:dyDescent="0.3">
      <c r="A51">
        <v>2025</v>
      </c>
      <c r="B51" t="s">
        <v>26</v>
      </c>
      <c r="C51">
        <v>653.5</v>
      </c>
      <c r="D51">
        <v>1426.5</v>
      </c>
      <c r="E51">
        <v>321.3</v>
      </c>
      <c r="F51">
        <v>476.2</v>
      </c>
      <c r="G51">
        <v>2877.5</v>
      </c>
      <c r="H51">
        <v>1348.7</v>
      </c>
      <c r="I51">
        <v>12616</v>
      </c>
      <c r="J51">
        <v>3969</v>
      </c>
      <c r="K51" s="6" t="str">
        <f t="shared" si="0"/>
        <v>A3_R1_C2_2025</v>
      </c>
    </row>
    <row r="52" spans="1:11" x14ac:dyDescent="0.3">
      <c r="A52">
        <v>2025</v>
      </c>
      <c r="B52" t="s">
        <v>27</v>
      </c>
      <c r="C52">
        <v>653.5</v>
      </c>
      <c r="D52">
        <v>1426.5</v>
      </c>
      <c r="E52">
        <v>321.3</v>
      </c>
      <c r="F52">
        <v>476.2</v>
      </c>
      <c r="G52">
        <v>2877.5</v>
      </c>
      <c r="H52">
        <v>1348.7</v>
      </c>
      <c r="I52">
        <v>12616</v>
      </c>
      <c r="J52">
        <v>3969</v>
      </c>
      <c r="K52" s="6" t="str">
        <f t="shared" si="0"/>
        <v>A3_R1_C3_2025</v>
      </c>
    </row>
    <row r="53" spans="1:11" x14ac:dyDescent="0.3">
      <c r="A53">
        <v>2025</v>
      </c>
      <c r="B53" t="s">
        <v>28</v>
      </c>
      <c r="C53">
        <v>653.29999999999995</v>
      </c>
      <c r="D53">
        <v>1426.3</v>
      </c>
      <c r="E53">
        <v>321.3</v>
      </c>
      <c r="F53">
        <v>476.2</v>
      </c>
      <c r="G53">
        <v>2877.1</v>
      </c>
      <c r="H53">
        <v>1348.5</v>
      </c>
      <c r="I53">
        <v>12611</v>
      </c>
      <c r="J53">
        <v>3969</v>
      </c>
      <c r="K53" s="6" t="str">
        <f t="shared" si="0"/>
        <v>A3_R2_C1_2025</v>
      </c>
    </row>
    <row r="54" spans="1:11" x14ac:dyDescent="0.3">
      <c r="A54">
        <v>2025</v>
      </c>
      <c r="B54" t="s">
        <v>29</v>
      </c>
      <c r="C54">
        <v>653.29999999999995</v>
      </c>
      <c r="D54">
        <v>1426.3</v>
      </c>
      <c r="E54">
        <v>321.3</v>
      </c>
      <c r="F54">
        <v>476.2</v>
      </c>
      <c r="G54">
        <v>2877.1</v>
      </c>
      <c r="H54">
        <v>1348.5</v>
      </c>
      <c r="I54">
        <v>12611</v>
      </c>
      <c r="J54">
        <v>3969</v>
      </c>
      <c r="K54" s="6" t="str">
        <f t="shared" si="0"/>
        <v>A3_R2_C2_2025</v>
      </c>
    </row>
    <row r="55" spans="1:11" x14ac:dyDescent="0.3">
      <c r="A55">
        <v>2025</v>
      </c>
      <c r="B55" t="s">
        <v>30</v>
      </c>
      <c r="C55">
        <v>653.29999999999995</v>
      </c>
      <c r="D55">
        <v>1426.3</v>
      </c>
      <c r="E55">
        <v>321.3</v>
      </c>
      <c r="F55">
        <v>476.2</v>
      </c>
      <c r="G55">
        <v>2877.1</v>
      </c>
      <c r="H55">
        <v>1348.5</v>
      </c>
      <c r="I55">
        <v>12611</v>
      </c>
      <c r="J55">
        <v>3969</v>
      </c>
      <c r="K55" s="6" t="str">
        <f t="shared" si="0"/>
        <v>A3_R2_C3_2025</v>
      </c>
    </row>
    <row r="56" spans="1:11" x14ac:dyDescent="0.3">
      <c r="A56">
        <v>2025</v>
      </c>
      <c r="B56" t="s">
        <v>31</v>
      </c>
      <c r="C56">
        <v>640</v>
      </c>
      <c r="D56">
        <v>1415.7</v>
      </c>
      <c r="E56">
        <v>314.60000000000002</v>
      </c>
      <c r="F56">
        <v>472</v>
      </c>
      <c r="G56">
        <v>2842.4</v>
      </c>
      <c r="H56">
        <v>1334.4</v>
      </c>
      <c r="I56">
        <v>12616</v>
      </c>
      <c r="J56">
        <v>3969</v>
      </c>
      <c r="K56" s="6" t="str">
        <f t="shared" si="0"/>
        <v>B1_R1_C1_2025</v>
      </c>
    </row>
    <row r="57" spans="1:11" x14ac:dyDescent="0.3">
      <c r="A57">
        <v>2025</v>
      </c>
      <c r="B57" t="s">
        <v>33</v>
      </c>
      <c r="C57">
        <v>640</v>
      </c>
      <c r="D57">
        <v>1415.7</v>
      </c>
      <c r="E57">
        <v>314.60000000000002</v>
      </c>
      <c r="F57">
        <v>472</v>
      </c>
      <c r="G57">
        <v>2842.4</v>
      </c>
      <c r="H57">
        <v>1334.4</v>
      </c>
      <c r="I57">
        <v>12616</v>
      </c>
      <c r="J57">
        <v>3969</v>
      </c>
      <c r="K57" s="6" t="str">
        <f t="shared" si="0"/>
        <v>B1_R1_C2_2025</v>
      </c>
    </row>
    <row r="58" spans="1:11" x14ac:dyDescent="0.3">
      <c r="A58">
        <v>2025</v>
      </c>
      <c r="B58" t="s">
        <v>35</v>
      </c>
      <c r="C58">
        <v>640</v>
      </c>
      <c r="D58">
        <v>1415.7</v>
      </c>
      <c r="E58">
        <v>314.60000000000002</v>
      </c>
      <c r="F58">
        <v>472</v>
      </c>
      <c r="G58">
        <v>2842.4</v>
      </c>
      <c r="H58">
        <v>1334.4</v>
      </c>
      <c r="I58">
        <v>12616</v>
      </c>
      <c r="J58">
        <v>3969</v>
      </c>
      <c r="K58" s="6" t="str">
        <f t="shared" si="0"/>
        <v>B1_R1_C3_2025</v>
      </c>
    </row>
    <row r="59" spans="1:11" x14ac:dyDescent="0.3">
      <c r="A59">
        <v>2025</v>
      </c>
      <c r="B59" t="s">
        <v>37</v>
      </c>
      <c r="C59">
        <v>639.9</v>
      </c>
      <c r="D59">
        <v>1416.7</v>
      </c>
      <c r="E59">
        <v>314.60000000000002</v>
      </c>
      <c r="F59">
        <v>472.1</v>
      </c>
      <c r="G59">
        <v>2843.3</v>
      </c>
      <c r="H59">
        <v>1334.9</v>
      </c>
      <c r="I59">
        <v>12611</v>
      </c>
      <c r="J59">
        <v>3969</v>
      </c>
      <c r="K59" s="6" t="str">
        <f t="shared" si="0"/>
        <v>B1_R2_C1_2025</v>
      </c>
    </row>
    <row r="60" spans="1:11" x14ac:dyDescent="0.3">
      <c r="A60">
        <v>2025</v>
      </c>
      <c r="B60" t="s">
        <v>38</v>
      </c>
      <c r="C60">
        <v>639.9</v>
      </c>
      <c r="D60">
        <v>1416.7</v>
      </c>
      <c r="E60">
        <v>314.60000000000002</v>
      </c>
      <c r="F60">
        <v>472.1</v>
      </c>
      <c r="G60">
        <v>2843.3</v>
      </c>
      <c r="H60">
        <v>1334.9</v>
      </c>
      <c r="I60">
        <v>12611</v>
      </c>
      <c r="J60">
        <v>3969</v>
      </c>
      <c r="K60" s="6" t="str">
        <f t="shared" si="0"/>
        <v>B1_R2_C2_2025</v>
      </c>
    </row>
    <row r="61" spans="1:11" x14ac:dyDescent="0.3">
      <c r="A61">
        <v>2025</v>
      </c>
      <c r="B61" t="s">
        <v>39</v>
      </c>
      <c r="C61">
        <v>639.9</v>
      </c>
      <c r="D61">
        <v>1416.7</v>
      </c>
      <c r="E61">
        <v>314.60000000000002</v>
      </c>
      <c r="F61">
        <v>472.1</v>
      </c>
      <c r="G61">
        <v>2843.3</v>
      </c>
      <c r="H61">
        <v>1334.9</v>
      </c>
      <c r="I61">
        <v>12611</v>
      </c>
      <c r="J61">
        <v>3969</v>
      </c>
      <c r="K61" s="6" t="str">
        <f t="shared" si="0"/>
        <v>B1_R2_C3_2025</v>
      </c>
    </row>
    <row r="62" spans="1:11" x14ac:dyDescent="0.3">
      <c r="A62">
        <v>2025</v>
      </c>
      <c r="B62" t="s">
        <v>40</v>
      </c>
      <c r="C62">
        <v>637.5</v>
      </c>
      <c r="D62">
        <v>1414.2</v>
      </c>
      <c r="E62">
        <v>312.10000000000002</v>
      </c>
      <c r="F62">
        <v>470.7</v>
      </c>
      <c r="G62">
        <v>2834.4</v>
      </c>
      <c r="H62">
        <v>1331.3</v>
      </c>
      <c r="I62">
        <v>12616</v>
      </c>
      <c r="J62">
        <v>3969</v>
      </c>
      <c r="K62" s="6" t="str">
        <f t="shared" si="0"/>
        <v>B2_R1_C1_2025</v>
      </c>
    </row>
    <row r="63" spans="1:11" x14ac:dyDescent="0.3">
      <c r="A63">
        <v>2025</v>
      </c>
      <c r="B63" t="s">
        <v>42</v>
      </c>
      <c r="C63">
        <v>637.5</v>
      </c>
      <c r="D63">
        <v>1414.2</v>
      </c>
      <c r="E63">
        <v>312.10000000000002</v>
      </c>
      <c r="F63">
        <v>470.7</v>
      </c>
      <c r="G63">
        <v>2834.4</v>
      </c>
      <c r="H63">
        <v>1331.3</v>
      </c>
      <c r="I63">
        <v>12616</v>
      </c>
      <c r="J63">
        <v>3969</v>
      </c>
      <c r="K63" s="6" t="str">
        <f t="shared" si="0"/>
        <v>B2_R1_C2_2025</v>
      </c>
    </row>
    <row r="64" spans="1:11" x14ac:dyDescent="0.3">
      <c r="A64">
        <v>2025</v>
      </c>
      <c r="B64" t="s">
        <v>55</v>
      </c>
      <c r="C64">
        <v>637.5</v>
      </c>
      <c r="D64">
        <v>1414.2</v>
      </c>
      <c r="E64">
        <v>312.10000000000002</v>
      </c>
      <c r="F64">
        <v>470.7</v>
      </c>
      <c r="G64">
        <v>2834.4</v>
      </c>
      <c r="H64">
        <v>1331.3</v>
      </c>
      <c r="I64">
        <v>12616</v>
      </c>
      <c r="J64">
        <v>3969</v>
      </c>
      <c r="K64" s="6" t="str">
        <f t="shared" si="0"/>
        <v>B2_R1_C3_2025</v>
      </c>
    </row>
    <row r="65" spans="1:11" x14ac:dyDescent="0.3">
      <c r="A65">
        <v>2025</v>
      </c>
      <c r="B65" t="s">
        <v>58</v>
      </c>
      <c r="C65">
        <v>636.1</v>
      </c>
      <c r="D65">
        <v>1415</v>
      </c>
      <c r="E65">
        <v>310.8</v>
      </c>
      <c r="F65">
        <v>470.3</v>
      </c>
      <c r="G65">
        <v>2832.2</v>
      </c>
      <c r="H65">
        <v>1330.7</v>
      </c>
      <c r="I65">
        <v>12611</v>
      </c>
      <c r="J65">
        <v>3969</v>
      </c>
      <c r="K65" s="6" t="str">
        <f t="shared" si="0"/>
        <v>B2_R2_C1_2025</v>
      </c>
    </row>
    <row r="66" spans="1:11" x14ac:dyDescent="0.3">
      <c r="A66">
        <v>2025</v>
      </c>
      <c r="B66" t="s">
        <v>59</v>
      </c>
      <c r="C66">
        <v>636.1</v>
      </c>
      <c r="D66">
        <v>1415</v>
      </c>
      <c r="E66">
        <v>310.8</v>
      </c>
      <c r="F66">
        <v>470.3</v>
      </c>
      <c r="G66">
        <v>2832.2</v>
      </c>
      <c r="H66">
        <v>1330.7</v>
      </c>
      <c r="I66">
        <v>12611</v>
      </c>
      <c r="J66">
        <v>3969</v>
      </c>
      <c r="K66" s="6" t="str">
        <f t="shared" si="0"/>
        <v>B2_R2_C2_2025</v>
      </c>
    </row>
    <row r="67" spans="1:11" x14ac:dyDescent="0.3">
      <c r="A67">
        <v>2025</v>
      </c>
      <c r="B67" t="s">
        <v>61</v>
      </c>
      <c r="C67">
        <v>636.1</v>
      </c>
      <c r="D67">
        <v>1415</v>
      </c>
      <c r="E67">
        <v>310.8</v>
      </c>
      <c r="F67">
        <v>470.3</v>
      </c>
      <c r="G67">
        <v>2832.2</v>
      </c>
      <c r="H67">
        <v>1330.7</v>
      </c>
      <c r="I67">
        <v>12611</v>
      </c>
      <c r="J67">
        <v>3969</v>
      </c>
      <c r="K67" s="6" t="str">
        <f t="shared" ref="K67:K130" si="1">B67&amp;"_"&amp;A67</f>
        <v>B2_R2_C3_2025</v>
      </c>
    </row>
    <row r="68" spans="1:11" x14ac:dyDescent="0.3">
      <c r="A68">
        <v>2025</v>
      </c>
      <c r="B68" t="s">
        <v>62</v>
      </c>
      <c r="C68">
        <v>633.6</v>
      </c>
      <c r="D68">
        <v>1411.9</v>
      </c>
      <c r="E68">
        <v>308.3</v>
      </c>
      <c r="F68">
        <v>468.8</v>
      </c>
      <c r="G68">
        <v>2822.6</v>
      </c>
      <c r="H68">
        <v>1326.7</v>
      </c>
      <c r="I68">
        <v>12616</v>
      </c>
      <c r="J68">
        <v>3969</v>
      </c>
      <c r="K68" s="6" t="str">
        <f t="shared" si="1"/>
        <v>B3_R1_C1_2025</v>
      </c>
    </row>
    <row r="69" spans="1:11" x14ac:dyDescent="0.3">
      <c r="A69">
        <v>2025</v>
      </c>
      <c r="B69" t="s">
        <v>64</v>
      </c>
      <c r="C69">
        <v>633.6</v>
      </c>
      <c r="D69">
        <v>1411.9</v>
      </c>
      <c r="E69">
        <v>308.3</v>
      </c>
      <c r="F69">
        <v>468.8</v>
      </c>
      <c r="G69">
        <v>2822.6</v>
      </c>
      <c r="H69">
        <v>1326.7</v>
      </c>
      <c r="I69">
        <v>12616</v>
      </c>
      <c r="J69">
        <v>3969</v>
      </c>
      <c r="K69" s="6" t="str">
        <f t="shared" si="1"/>
        <v>B3_R1_C2_2025</v>
      </c>
    </row>
    <row r="70" spans="1:11" x14ac:dyDescent="0.3">
      <c r="A70">
        <v>2025</v>
      </c>
      <c r="B70" t="s">
        <v>66</v>
      </c>
      <c r="C70">
        <v>633.6</v>
      </c>
      <c r="D70">
        <v>1411.9</v>
      </c>
      <c r="E70">
        <v>308.3</v>
      </c>
      <c r="F70">
        <v>468.8</v>
      </c>
      <c r="G70">
        <v>2822.6</v>
      </c>
      <c r="H70">
        <v>1326.7</v>
      </c>
      <c r="I70">
        <v>12616</v>
      </c>
      <c r="J70">
        <v>3969</v>
      </c>
      <c r="K70" s="6" t="str">
        <f t="shared" si="1"/>
        <v>B3_R1_C3_2025</v>
      </c>
    </row>
    <row r="71" spans="1:11" x14ac:dyDescent="0.3">
      <c r="A71">
        <v>2025</v>
      </c>
      <c r="B71" t="s">
        <v>68</v>
      </c>
      <c r="C71">
        <v>632.4</v>
      </c>
      <c r="D71">
        <v>1412.6</v>
      </c>
      <c r="E71">
        <v>308.2</v>
      </c>
      <c r="F71">
        <v>469</v>
      </c>
      <c r="G71">
        <v>2822.2</v>
      </c>
      <c r="H71">
        <v>1326.8</v>
      </c>
      <c r="I71">
        <v>12611</v>
      </c>
      <c r="J71">
        <v>3969</v>
      </c>
      <c r="K71" s="6" t="str">
        <f t="shared" si="1"/>
        <v>B3_R2_C1_2025</v>
      </c>
    </row>
    <row r="72" spans="1:11" x14ac:dyDescent="0.3">
      <c r="A72">
        <v>2025</v>
      </c>
      <c r="B72" t="s">
        <v>69</v>
      </c>
      <c r="C72">
        <v>632.4</v>
      </c>
      <c r="D72">
        <v>1412.6</v>
      </c>
      <c r="E72">
        <v>308.2</v>
      </c>
      <c r="F72">
        <v>469</v>
      </c>
      <c r="G72">
        <v>2822.2</v>
      </c>
      <c r="H72">
        <v>1326.8</v>
      </c>
      <c r="I72">
        <v>12611</v>
      </c>
      <c r="J72">
        <v>3969</v>
      </c>
      <c r="K72" s="6" t="str">
        <f t="shared" si="1"/>
        <v>B3_R2_C2_2025</v>
      </c>
    </row>
    <row r="73" spans="1:11" x14ac:dyDescent="0.3">
      <c r="A73">
        <v>2025</v>
      </c>
      <c r="B73" t="s">
        <v>70</v>
      </c>
      <c r="C73">
        <v>632.4</v>
      </c>
      <c r="D73">
        <v>1412.6</v>
      </c>
      <c r="E73">
        <v>308.2</v>
      </c>
      <c r="F73">
        <v>469</v>
      </c>
      <c r="G73">
        <v>2822.2</v>
      </c>
      <c r="H73">
        <v>1326.8</v>
      </c>
      <c r="I73">
        <v>12611</v>
      </c>
      <c r="J73">
        <v>3969</v>
      </c>
      <c r="K73" s="6" t="str">
        <f t="shared" si="1"/>
        <v>B3_R2_C3_2025</v>
      </c>
    </row>
    <row r="74" spans="1:11" x14ac:dyDescent="0.3">
      <c r="A74">
        <v>2030</v>
      </c>
      <c r="B74" t="s">
        <v>12</v>
      </c>
      <c r="C74">
        <v>681.8</v>
      </c>
      <c r="D74">
        <v>1498</v>
      </c>
      <c r="E74">
        <v>330.5</v>
      </c>
      <c r="F74">
        <v>492.7</v>
      </c>
      <c r="G74">
        <v>3002.9</v>
      </c>
      <c r="H74">
        <v>1415.2</v>
      </c>
      <c r="I74">
        <v>12846</v>
      </c>
      <c r="J74">
        <v>3969</v>
      </c>
      <c r="K74" s="6" t="str">
        <f t="shared" si="1"/>
        <v>A1_R1_C1_2030</v>
      </c>
    </row>
    <row r="75" spans="1:11" x14ac:dyDescent="0.3">
      <c r="A75">
        <v>2030</v>
      </c>
      <c r="B75" t="s">
        <v>14</v>
      </c>
      <c r="C75">
        <v>681.8</v>
      </c>
      <c r="D75">
        <v>1498</v>
      </c>
      <c r="E75">
        <v>330.5</v>
      </c>
      <c r="F75">
        <v>492.7</v>
      </c>
      <c r="G75">
        <v>3002.9</v>
      </c>
      <c r="H75">
        <v>1415.2</v>
      </c>
      <c r="I75">
        <v>12846</v>
      </c>
      <c r="J75">
        <v>3969</v>
      </c>
      <c r="K75" s="6" t="str">
        <f t="shared" si="1"/>
        <v>A1_R1_C2_2030</v>
      </c>
    </row>
    <row r="76" spans="1:11" x14ac:dyDescent="0.3">
      <c r="A76">
        <v>2030</v>
      </c>
      <c r="B76" t="s">
        <v>15</v>
      </c>
      <c r="C76">
        <v>689.3</v>
      </c>
      <c r="D76">
        <v>1473</v>
      </c>
      <c r="E76">
        <v>325.7</v>
      </c>
      <c r="F76">
        <v>486.8</v>
      </c>
      <c r="G76">
        <v>2974.8</v>
      </c>
      <c r="H76">
        <v>1399.5</v>
      </c>
      <c r="I76">
        <v>12846</v>
      </c>
      <c r="J76">
        <v>3969</v>
      </c>
      <c r="K76" s="6" t="str">
        <f t="shared" si="1"/>
        <v>A1_R1_C3_2030</v>
      </c>
    </row>
    <row r="77" spans="1:11" x14ac:dyDescent="0.3">
      <c r="A77">
        <v>2030</v>
      </c>
      <c r="B77" t="s">
        <v>16</v>
      </c>
      <c r="C77">
        <v>679.6</v>
      </c>
      <c r="D77">
        <v>1496.9</v>
      </c>
      <c r="E77">
        <v>330.2</v>
      </c>
      <c r="F77">
        <v>492.4</v>
      </c>
      <c r="G77">
        <v>2999.2</v>
      </c>
      <c r="H77">
        <v>1413.5</v>
      </c>
      <c r="I77">
        <v>12791</v>
      </c>
      <c r="J77">
        <v>3969</v>
      </c>
      <c r="K77" s="6" t="str">
        <f t="shared" si="1"/>
        <v>A1_R2_C1_2030</v>
      </c>
    </row>
    <row r="78" spans="1:11" x14ac:dyDescent="0.3">
      <c r="A78">
        <v>2030</v>
      </c>
      <c r="B78" t="s">
        <v>17</v>
      </c>
      <c r="C78">
        <v>679.6</v>
      </c>
      <c r="D78">
        <v>1496.9</v>
      </c>
      <c r="E78">
        <v>330.2</v>
      </c>
      <c r="F78">
        <v>492.4</v>
      </c>
      <c r="G78">
        <v>2999.2</v>
      </c>
      <c r="H78">
        <v>1413.5</v>
      </c>
      <c r="I78">
        <v>12791</v>
      </c>
      <c r="J78">
        <v>3969</v>
      </c>
      <c r="K78" s="6" t="str">
        <f t="shared" si="1"/>
        <v>A1_R2_C2_2030</v>
      </c>
    </row>
    <row r="79" spans="1:11" x14ac:dyDescent="0.3">
      <c r="A79">
        <v>2030</v>
      </c>
      <c r="B79" t="s">
        <v>18</v>
      </c>
      <c r="C79">
        <v>687.5</v>
      </c>
      <c r="D79">
        <v>1473.1</v>
      </c>
      <c r="E79">
        <v>325.8</v>
      </c>
      <c r="F79">
        <v>487.4</v>
      </c>
      <c r="G79">
        <v>2973.8</v>
      </c>
      <c r="H79">
        <v>1399.1</v>
      </c>
      <c r="I79">
        <v>12791</v>
      </c>
      <c r="J79">
        <v>3969</v>
      </c>
      <c r="K79" s="6" t="str">
        <f t="shared" si="1"/>
        <v>A1_R2_C3_2030</v>
      </c>
    </row>
    <row r="80" spans="1:11" x14ac:dyDescent="0.3">
      <c r="A80">
        <v>2030</v>
      </c>
      <c r="B80" t="s">
        <v>19</v>
      </c>
      <c r="C80">
        <v>665.5</v>
      </c>
      <c r="D80">
        <v>1477.4</v>
      </c>
      <c r="E80">
        <v>323.60000000000002</v>
      </c>
      <c r="F80">
        <v>487</v>
      </c>
      <c r="G80">
        <v>2953.5</v>
      </c>
      <c r="H80">
        <v>1393.8</v>
      </c>
      <c r="I80">
        <v>12846</v>
      </c>
      <c r="J80">
        <v>3969</v>
      </c>
      <c r="K80" s="6" t="str">
        <f t="shared" si="1"/>
        <v>A2_R1_C1_2030</v>
      </c>
    </row>
    <row r="81" spans="1:11" x14ac:dyDescent="0.3">
      <c r="A81">
        <v>2030</v>
      </c>
      <c r="B81" t="s">
        <v>20</v>
      </c>
      <c r="C81">
        <v>665.5</v>
      </c>
      <c r="D81">
        <v>1477.4</v>
      </c>
      <c r="E81">
        <v>323.60000000000002</v>
      </c>
      <c r="F81">
        <v>487</v>
      </c>
      <c r="G81">
        <v>2953.5</v>
      </c>
      <c r="H81">
        <v>1393.8</v>
      </c>
      <c r="I81">
        <v>12846</v>
      </c>
      <c r="J81">
        <v>3969</v>
      </c>
      <c r="K81" s="6" t="str">
        <f t="shared" si="1"/>
        <v>A2_R1_C2_2030</v>
      </c>
    </row>
    <row r="82" spans="1:11" x14ac:dyDescent="0.3">
      <c r="A82">
        <v>2030</v>
      </c>
      <c r="B82" t="s">
        <v>21</v>
      </c>
      <c r="C82">
        <v>672</v>
      </c>
      <c r="D82">
        <v>1457.8</v>
      </c>
      <c r="E82">
        <v>322.60000000000002</v>
      </c>
      <c r="F82">
        <v>483.7</v>
      </c>
      <c r="G82">
        <v>2936.1</v>
      </c>
      <c r="H82">
        <v>1383.3</v>
      </c>
      <c r="I82">
        <v>12846</v>
      </c>
      <c r="J82">
        <v>3969</v>
      </c>
      <c r="K82" s="6" t="str">
        <f t="shared" si="1"/>
        <v>A2_R1_C3_2030</v>
      </c>
    </row>
    <row r="83" spans="1:11" x14ac:dyDescent="0.3">
      <c r="A83">
        <v>2030</v>
      </c>
      <c r="B83" t="s">
        <v>22</v>
      </c>
      <c r="C83">
        <v>661.9</v>
      </c>
      <c r="D83">
        <v>1483.9</v>
      </c>
      <c r="E83">
        <v>321.3</v>
      </c>
      <c r="F83">
        <v>487.6</v>
      </c>
      <c r="G83">
        <v>2954.7</v>
      </c>
      <c r="H83">
        <v>1395.6</v>
      </c>
      <c r="I83">
        <v>12791</v>
      </c>
      <c r="J83">
        <v>3969</v>
      </c>
      <c r="K83" s="6" t="str">
        <f t="shared" si="1"/>
        <v>A2_R2_C1_2030</v>
      </c>
    </row>
    <row r="84" spans="1:11" x14ac:dyDescent="0.3">
      <c r="A84">
        <v>2030</v>
      </c>
      <c r="B84" t="s">
        <v>23</v>
      </c>
      <c r="C84">
        <v>661.9</v>
      </c>
      <c r="D84">
        <v>1483.9</v>
      </c>
      <c r="E84">
        <v>321.3</v>
      </c>
      <c r="F84">
        <v>487.6</v>
      </c>
      <c r="G84">
        <v>2954.7</v>
      </c>
      <c r="H84">
        <v>1395.6</v>
      </c>
      <c r="I84">
        <v>12791</v>
      </c>
      <c r="J84">
        <v>3969</v>
      </c>
      <c r="K84" s="6" t="str">
        <f t="shared" si="1"/>
        <v>A2_R2_C2_2030</v>
      </c>
    </row>
    <row r="85" spans="1:11" x14ac:dyDescent="0.3">
      <c r="A85">
        <v>2030</v>
      </c>
      <c r="B85" t="s">
        <v>24</v>
      </c>
      <c r="C85">
        <v>669.8</v>
      </c>
      <c r="D85">
        <v>1458.3</v>
      </c>
      <c r="E85">
        <v>323.39999999999998</v>
      </c>
      <c r="F85">
        <v>484.3</v>
      </c>
      <c r="G85">
        <v>2935.8</v>
      </c>
      <c r="H85">
        <v>1383.3</v>
      </c>
      <c r="I85">
        <v>12791</v>
      </c>
      <c r="J85">
        <v>3969</v>
      </c>
      <c r="K85" s="6" t="str">
        <f t="shared" si="1"/>
        <v>A2_R2_C3_2030</v>
      </c>
    </row>
    <row r="86" spans="1:11" x14ac:dyDescent="0.3">
      <c r="A86">
        <v>2030</v>
      </c>
      <c r="B86" t="s">
        <v>25</v>
      </c>
      <c r="C86">
        <v>651.4</v>
      </c>
      <c r="D86">
        <v>1458.3</v>
      </c>
      <c r="E86">
        <v>317.10000000000002</v>
      </c>
      <c r="F86">
        <v>482.2</v>
      </c>
      <c r="G86">
        <v>2909</v>
      </c>
      <c r="H86">
        <v>1374.4</v>
      </c>
      <c r="I86">
        <v>12846</v>
      </c>
      <c r="J86">
        <v>3969</v>
      </c>
      <c r="K86" s="6" t="str">
        <f t="shared" si="1"/>
        <v>A3_R1_C1_2030</v>
      </c>
    </row>
    <row r="87" spans="1:11" x14ac:dyDescent="0.3">
      <c r="A87">
        <v>2030</v>
      </c>
      <c r="B87" t="s">
        <v>26</v>
      </c>
      <c r="C87">
        <v>651.4</v>
      </c>
      <c r="D87">
        <v>1458.3</v>
      </c>
      <c r="E87">
        <v>317.10000000000002</v>
      </c>
      <c r="F87">
        <v>482.2</v>
      </c>
      <c r="G87">
        <v>2909</v>
      </c>
      <c r="H87">
        <v>1374.4</v>
      </c>
      <c r="I87">
        <v>12846</v>
      </c>
      <c r="J87">
        <v>3969</v>
      </c>
      <c r="K87" s="6" t="str">
        <f t="shared" si="1"/>
        <v>A3_R1_C2_2030</v>
      </c>
    </row>
    <row r="88" spans="1:11" x14ac:dyDescent="0.3">
      <c r="A88">
        <v>2030</v>
      </c>
      <c r="B88" t="s">
        <v>27</v>
      </c>
      <c r="C88">
        <v>655.5</v>
      </c>
      <c r="D88">
        <v>1443.4</v>
      </c>
      <c r="E88">
        <v>321.8</v>
      </c>
      <c r="F88">
        <v>482.1</v>
      </c>
      <c r="G88">
        <v>2902.7</v>
      </c>
      <c r="H88">
        <v>1369.2</v>
      </c>
      <c r="I88">
        <v>12846</v>
      </c>
      <c r="J88">
        <v>3969</v>
      </c>
      <c r="K88" s="6" t="str">
        <f t="shared" si="1"/>
        <v>A3_R1_C3_2030</v>
      </c>
    </row>
    <row r="89" spans="1:11" x14ac:dyDescent="0.3">
      <c r="A89">
        <v>2030</v>
      </c>
      <c r="B89" t="s">
        <v>28</v>
      </c>
      <c r="C89">
        <v>643.79999999999995</v>
      </c>
      <c r="D89">
        <v>1464.9</v>
      </c>
      <c r="E89">
        <v>316.60000000000002</v>
      </c>
      <c r="F89">
        <v>485.1</v>
      </c>
      <c r="G89">
        <v>2910.4</v>
      </c>
      <c r="H89">
        <v>1376.7</v>
      </c>
      <c r="I89">
        <v>12791</v>
      </c>
      <c r="J89">
        <v>3969</v>
      </c>
      <c r="K89" s="6" t="str">
        <f t="shared" si="1"/>
        <v>A3_R2_C1_2030</v>
      </c>
    </row>
    <row r="90" spans="1:11" x14ac:dyDescent="0.3">
      <c r="A90">
        <v>2030</v>
      </c>
      <c r="B90" t="s">
        <v>29</v>
      </c>
      <c r="C90">
        <v>643.79999999999995</v>
      </c>
      <c r="D90">
        <v>1464.9</v>
      </c>
      <c r="E90">
        <v>316.60000000000002</v>
      </c>
      <c r="F90">
        <v>485.1</v>
      </c>
      <c r="G90">
        <v>2910.4</v>
      </c>
      <c r="H90">
        <v>1376.7</v>
      </c>
      <c r="I90">
        <v>12791</v>
      </c>
      <c r="J90">
        <v>3969</v>
      </c>
      <c r="K90" s="6" t="str">
        <f t="shared" si="1"/>
        <v>A3_R2_C2_2030</v>
      </c>
    </row>
    <row r="91" spans="1:11" x14ac:dyDescent="0.3">
      <c r="A91">
        <v>2030</v>
      </c>
      <c r="B91" t="s">
        <v>30</v>
      </c>
      <c r="C91">
        <v>654.4</v>
      </c>
      <c r="D91">
        <v>1443.3</v>
      </c>
      <c r="E91">
        <v>321.8</v>
      </c>
      <c r="F91">
        <v>482.6</v>
      </c>
      <c r="G91">
        <v>2902.1</v>
      </c>
      <c r="H91">
        <v>1368.9</v>
      </c>
      <c r="I91">
        <v>12791</v>
      </c>
      <c r="J91">
        <v>3969</v>
      </c>
      <c r="K91" s="6" t="str">
        <f t="shared" si="1"/>
        <v>A3_R2_C3_2030</v>
      </c>
    </row>
    <row r="92" spans="1:11" x14ac:dyDescent="0.3">
      <c r="A92">
        <v>2030</v>
      </c>
      <c r="B92" t="s">
        <v>31</v>
      </c>
      <c r="C92">
        <v>649.29999999999995</v>
      </c>
      <c r="D92">
        <v>1463.1</v>
      </c>
      <c r="E92">
        <v>318.2</v>
      </c>
      <c r="F92">
        <v>483.6</v>
      </c>
      <c r="G92">
        <v>2914.3</v>
      </c>
      <c r="H92">
        <v>1377.4</v>
      </c>
      <c r="I92">
        <v>12846</v>
      </c>
      <c r="J92">
        <v>3969</v>
      </c>
      <c r="K92" s="6" t="str">
        <f t="shared" si="1"/>
        <v>B1_R1_C1_2030</v>
      </c>
    </row>
    <row r="93" spans="1:11" x14ac:dyDescent="0.3">
      <c r="A93">
        <v>2030</v>
      </c>
      <c r="B93" t="s">
        <v>33</v>
      </c>
      <c r="C93">
        <v>649.29999999999995</v>
      </c>
      <c r="D93">
        <v>1463.1</v>
      </c>
      <c r="E93">
        <v>318.2</v>
      </c>
      <c r="F93">
        <v>483.6</v>
      </c>
      <c r="G93">
        <v>2914.3</v>
      </c>
      <c r="H93">
        <v>1377.4</v>
      </c>
      <c r="I93">
        <v>12846</v>
      </c>
      <c r="J93">
        <v>3969</v>
      </c>
      <c r="K93" s="6" t="str">
        <f t="shared" si="1"/>
        <v>B1_R1_C2_2030</v>
      </c>
    </row>
    <row r="94" spans="1:11" x14ac:dyDescent="0.3">
      <c r="A94">
        <v>2030</v>
      </c>
      <c r="B94" t="s">
        <v>35</v>
      </c>
      <c r="C94">
        <v>630.4</v>
      </c>
      <c r="D94">
        <v>1417</v>
      </c>
      <c r="E94">
        <v>309.89999999999998</v>
      </c>
      <c r="F94">
        <v>473.8</v>
      </c>
      <c r="G94">
        <v>2831.2</v>
      </c>
      <c r="H94">
        <v>1338.9</v>
      </c>
      <c r="I94">
        <v>12846</v>
      </c>
      <c r="J94">
        <v>3969</v>
      </c>
      <c r="K94" s="6" t="str">
        <f t="shared" si="1"/>
        <v>B1_R1_C3_2030</v>
      </c>
    </row>
    <row r="95" spans="1:11" x14ac:dyDescent="0.3">
      <c r="A95">
        <v>2030</v>
      </c>
      <c r="B95" t="s">
        <v>37</v>
      </c>
      <c r="C95">
        <v>645.6</v>
      </c>
      <c r="D95">
        <v>1468.7</v>
      </c>
      <c r="E95">
        <v>316</v>
      </c>
      <c r="F95">
        <v>484</v>
      </c>
      <c r="G95">
        <v>2914.3</v>
      </c>
      <c r="H95">
        <v>1378.6</v>
      </c>
      <c r="I95">
        <v>12791</v>
      </c>
      <c r="J95">
        <v>3969</v>
      </c>
      <c r="K95" s="6" t="str">
        <f t="shared" si="1"/>
        <v>B1_R2_C1_2030</v>
      </c>
    </row>
    <row r="96" spans="1:11" x14ac:dyDescent="0.3">
      <c r="A96">
        <v>2030</v>
      </c>
      <c r="B96" t="s">
        <v>38</v>
      </c>
      <c r="C96">
        <v>645.6</v>
      </c>
      <c r="D96">
        <v>1468.7</v>
      </c>
      <c r="E96">
        <v>316</v>
      </c>
      <c r="F96">
        <v>484</v>
      </c>
      <c r="G96">
        <v>2914.3</v>
      </c>
      <c r="H96">
        <v>1378.6</v>
      </c>
      <c r="I96">
        <v>12791</v>
      </c>
      <c r="J96">
        <v>3969</v>
      </c>
      <c r="K96" s="6" t="str">
        <f t="shared" si="1"/>
        <v>B1_R2_C2_2030</v>
      </c>
    </row>
    <row r="97" spans="1:11" x14ac:dyDescent="0.3">
      <c r="A97">
        <v>2030</v>
      </c>
      <c r="B97" t="s">
        <v>39</v>
      </c>
      <c r="C97">
        <v>626.29999999999995</v>
      </c>
      <c r="D97">
        <v>1422</v>
      </c>
      <c r="E97">
        <v>307.3</v>
      </c>
      <c r="F97">
        <v>473.9</v>
      </c>
      <c r="G97">
        <v>2829.5</v>
      </c>
      <c r="H97">
        <v>1339.3</v>
      </c>
      <c r="I97">
        <v>12791</v>
      </c>
      <c r="J97">
        <v>3969</v>
      </c>
      <c r="K97" s="6" t="str">
        <f t="shared" si="1"/>
        <v>B1_R2_C3_2030</v>
      </c>
    </row>
    <row r="98" spans="1:11" x14ac:dyDescent="0.3">
      <c r="A98">
        <v>2030</v>
      </c>
      <c r="B98" t="s">
        <v>40</v>
      </c>
      <c r="C98">
        <v>639.4</v>
      </c>
      <c r="D98">
        <v>1449</v>
      </c>
      <c r="E98">
        <v>310.2</v>
      </c>
      <c r="F98">
        <v>478</v>
      </c>
      <c r="G98">
        <v>2876.6</v>
      </c>
      <c r="H98">
        <v>1361.3</v>
      </c>
      <c r="I98">
        <v>12846</v>
      </c>
      <c r="J98">
        <v>3969</v>
      </c>
      <c r="K98" s="6" t="str">
        <f t="shared" si="1"/>
        <v>B2_R1_C1_2030</v>
      </c>
    </row>
    <row r="99" spans="1:11" x14ac:dyDescent="0.3">
      <c r="A99">
        <v>2030</v>
      </c>
      <c r="B99" t="s">
        <v>42</v>
      </c>
      <c r="C99">
        <v>639.4</v>
      </c>
      <c r="D99">
        <v>1449</v>
      </c>
      <c r="E99">
        <v>310.2</v>
      </c>
      <c r="F99">
        <v>478</v>
      </c>
      <c r="G99">
        <v>2876.6</v>
      </c>
      <c r="H99">
        <v>1361.3</v>
      </c>
      <c r="I99">
        <v>12846</v>
      </c>
      <c r="J99">
        <v>3969</v>
      </c>
      <c r="K99" s="6" t="str">
        <f t="shared" si="1"/>
        <v>B2_R1_C2_2030</v>
      </c>
    </row>
    <row r="100" spans="1:11" x14ac:dyDescent="0.3">
      <c r="A100">
        <v>2030</v>
      </c>
      <c r="B100" t="s">
        <v>55</v>
      </c>
      <c r="C100">
        <v>620.6</v>
      </c>
      <c r="D100">
        <v>1404.2</v>
      </c>
      <c r="E100">
        <v>301</v>
      </c>
      <c r="F100">
        <v>467.7</v>
      </c>
      <c r="G100">
        <v>2793.4</v>
      </c>
      <c r="H100">
        <v>1322.9</v>
      </c>
      <c r="I100">
        <v>12846</v>
      </c>
      <c r="J100">
        <v>3969</v>
      </c>
      <c r="K100" s="6" t="str">
        <f t="shared" si="1"/>
        <v>B2_R1_C3_2030</v>
      </c>
    </row>
    <row r="101" spans="1:11" x14ac:dyDescent="0.3">
      <c r="A101">
        <v>2030</v>
      </c>
      <c r="B101" t="s">
        <v>58</v>
      </c>
      <c r="C101">
        <v>630.79999999999995</v>
      </c>
      <c r="D101">
        <v>1455.6</v>
      </c>
      <c r="E101">
        <v>307.60000000000002</v>
      </c>
      <c r="F101">
        <v>479.8</v>
      </c>
      <c r="G101">
        <v>2873.8</v>
      </c>
      <c r="H101">
        <v>1361.9</v>
      </c>
      <c r="I101">
        <v>12791</v>
      </c>
      <c r="J101">
        <v>3969</v>
      </c>
      <c r="K101" s="6" t="str">
        <f t="shared" si="1"/>
        <v>B2_R2_C1_2030</v>
      </c>
    </row>
    <row r="102" spans="1:11" x14ac:dyDescent="0.3">
      <c r="A102">
        <v>2030</v>
      </c>
      <c r="B102" t="s">
        <v>59</v>
      </c>
      <c r="C102">
        <v>630.79999999999995</v>
      </c>
      <c r="D102">
        <v>1455.6</v>
      </c>
      <c r="E102">
        <v>307.60000000000002</v>
      </c>
      <c r="F102">
        <v>479.8</v>
      </c>
      <c r="G102">
        <v>2873.8</v>
      </c>
      <c r="H102">
        <v>1361.9</v>
      </c>
      <c r="I102">
        <v>12791</v>
      </c>
      <c r="J102">
        <v>3969</v>
      </c>
      <c r="K102" s="6" t="str">
        <f t="shared" si="1"/>
        <v>B2_R2_C2_2030</v>
      </c>
    </row>
    <row r="103" spans="1:11" x14ac:dyDescent="0.3">
      <c r="A103">
        <v>2030</v>
      </c>
      <c r="B103" t="s">
        <v>61</v>
      </c>
      <c r="C103">
        <v>611.79999999999995</v>
      </c>
      <c r="D103">
        <v>1410.4</v>
      </c>
      <c r="E103">
        <v>298.3</v>
      </c>
      <c r="F103">
        <v>469.3</v>
      </c>
      <c r="G103">
        <v>2789.8</v>
      </c>
      <c r="H103">
        <v>1323.2</v>
      </c>
      <c r="I103">
        <v>12791</v>
      </c>
      <c r="J103">
        <v>3969</v>
      </c>
      <c r="K103" s="6" t="str">
        <f t="shared" si="1"/>
        <v>B2_R2_C3_2030</v>
      </c>
    </row>
    <row r="104" spans="1:11" x14ac:dyDescent="0.3">
      <c r="A104">
        <v>2030</v>
      </c>
      <c r="B104" t="s">
        <v>62</v>
      </c>
      <c r="C104">
        <v>628</v>
      </c>
      <c r="D104">
        <v>1435.9</v>
      </c>
      <c r="E104">
        <v>305</v>
      </c>
      <c r="F104">
        <v>474.9</v>
      </c>
      <c r="G104">
        <v>2843.7</v>
      </c>
      <c r="H104">
        <v>1347.2</v>
      </c>
      <c r="I104">
        <v>12846</v>
      </c>
      <c r="J104">
        <v>3969</v>
      </c>
      <c r="K104" s="6" t="str">
        <f t="shared" si="1"/>
        <v>B3_R1_C1_2030</v>
      </c>
    </row>
    <row r="105" spans="1:11" x14ac:dyDescent="0.3">
      <c r="A105">
        <v>2030</v>
      </c>
      <c r="B105" t="s">
        <v>64</v>
      </c>
      <c r="C105">
        <v>628</v>
      </c>
      <c r="D105">
        <v>1435.9</v>
      </c>
      <c r="E105">
        <v>305</v>
      </c>
      <c r="F105">
        <v>474.9</v>
      </c>
      <c r="G105">
        <v>2843.7</v>
      </c>
      <c r="H105">
        <v>1347.2</v>
      </c>
      <c r="I105">
        <v>12846</v>
      </c>
      <c r="J105">
        <v>3969</v>
      </c>
      <c r="K105" s="6" t="str">
        <f t="shared" si="1"/>
        <v>B3_R1_C2_2030</v>
      </c>
    </row>
    <row r="106" spans="1:11" x14ac:dyDescent="0.3">
      <c r="A106">
        <v>2030</v>
      </c>
      <c r="B106" t="s">
        <v>66</v>
      </c>
      <c r="C106">
        <v>610.79999999999995</v>
      </c>
      <c r="D106">
        <v>1393.5</v>
      </c>
      <c r="E106">
        <v>296</v>
      </c>
      <c r="F106">
        <v>464.7</v>
      </c>
      <c r="G106">
        <v>2765</v>
      </c>
      <c r="H106">
        <v>1310.8</v>
      </c>
      <c r="I106">
        <v>12846</v>
      </c>
      <c r="J106">
        <v>3969</v>
      </c>
      <c r="K106" s="6" t="str">
        <f t="shared" si="1"/>
        <v>B3_R1_C3_2030</v>
      </c>
    </row>
    <row r="107" spans="1:11" x14ac:dyDescent="0.3">
      <c r="A107">
        <v>2030</v>
      </c>
      <c r="B107" t="s">
        <v>68</v>
      </c>
      <c r="C107">
        <v>620.1</v>
      </c>
      <c r="D107">
        <v>1442</v>
      </c>
      <c r="E107">
        <v>304.7</v>
      </c>
      <c r="F107">
        <v>477.1</v>
      </c>
      <c r="G107">
        <v>2843.9</v>
      </c>
      <c r="H107">
        <v>1348.7</v>
      </c>
      <c r="I107">
        <v>12791</v>
      </c>
      <c r="J107">
        <v>3969</v>
      </c>
      <c r="K107" s="6" t="str">
        <f t="shared" si="1"/>
        <v>B3_R2_C1_2030</v>
      </c>
    </row>
    <row r="108" spans="1:11" x14ac:dyDescent="0.3">
      <c r="A108">
        <v>2030</v>
      </c>
      <c r="B108" t="s">
        <v>69</v>
      </c>
      <c r="C108">
        <v>620.1</v>
      </c>
      <c r="D108">
        <v>1442</v>
      </c>
      <c r="E108">
        <v>304.7</v>
      </c>
      <c r="F108">
        <v>477.1</v>
      </c>
      <c r="G108">
        <v>2843.9</v>
      </c>
      <c r="H108">
        <v>1348.7</v>
      </c>
      <c r="I108">
        <v>12791</v>
      </c>
      <c r="J108">
        <v>3969</v>
      </c>
      <c r="K108" s="6" t="str">
        <f t="shared" si="1"/>
        <v>B3_R2_C2_2030</v>
      </c>
    </row>
    <row r="109" spans="1:11" x14ac:dyDescent="0.3">
      <c r="A109">
        <v>2030</v>
      </c>
      <c r="B109" t="s">
        <v>70</v>
      </c>
      <c r="C109">
        <v>601.9</v>
      </c>
      <c r="D109">
        <v>1398.6</v>
      </c>
      <c r="E109">
        <v>295.39999999999998</v>
      </c>
      <c r="F109">
        <v>466.8</v>
      </c>
      <c r="G109">
        <v>2762.6</v>
      </c>
      <c r="H109">
        <v>1311.3</v>
      </c>
      <c r="I109">
        <v>12791</v>
      </c>
      <c r="J109">
        <v>3969</v>
      </c>
      <c r="K109" s="6" t="str">
        <f t="shared" si="1"/>
        <v>B3_R2_C3_2030</v>
      </c>
    </row>
    <row r="110" spans="1:11" x14ac:dyDescent="0.3">
      <c r="A110">
        <v>2035</v>
      </c>
      <c r="B110" t="s">
        <v>12</v>
      </c>
      <c r="C110">
        <v>701</v>
      </c>
      <c r="D110">
        <v>1573</v>
      </c>
      <c r="E110">
        <v>336.2</v>
      </c>
      <c r="F110">
        <v>507.9</v>
      </c>
      <c r="G110">
        <v>3118.1</v>
      </c>
      <c r="H110">
        <v>1479.2</v>
      </c>
      <c r="I110">
        <v>12964</v>
      </c>
      <c r="J110">
        <v>3969</v>
      </c>
      <c r="K110" s="6" t="str">
        <f t="shared" si="1"/>
        <v>A1_R1_C1_2035</v>
      </c>
    </row>
    <row r="111" spans="1:11" x14ac:dyDescent="0.3">
      <c r="A111">
        <v>2035</v>
      </c>
      <c r="B111" t="s">
        <v>14</v>
      </c>
      <c r="C111">
        <v>701</v>
      </c>
      <c r="D111">
        <v>1573</v>
      </c>
      <c r="E111">
        <v>336.2</v>
      </c>
      <c r="F111">
        <v>507.9</v>
      </c>
      <c r="G111">
        <v>3118.1</v>
      </c>
      <c r="H111">
        <v>1479.2</v>
      </c>
      <c r="I111">
        <v>12964</v>
      </c>
      <c r="J111">
        <v>3969</v>
      </c>
      <c r="K111" s="6" t="str">
        <f t="shared" si="1"/>
        <v>A1_R1_C2_2035</v>
      </c>
    </row>
    <row r="112" spans="1:11" x14ac:dyDescent="0.3">
      <c r="A112">
        <v>2035</v>
      </c>
      <c r="B112" t="s">
        <v>15</v>
      </c>
      <c r="C112">
        <v>717.4</v>
      </c>
      <c r="D112">
        <v>1508.3</v>
      </c>
      <c r="E112">
        <v>327.3</v>
      </c>
      <c r="F112">
        <v>494.3</v>
      </c>
      <c r="G112">
        <v>3047.4</v>
      </c>
      <c r="H112">
        <v>1439.8</v>
      </c>
      <c r="I112">
        <v>12964</v>
      </c>
      <c r="J112">
        <v>3969</v>
      </c>
      <c r="K112" s="6" t="str">
        <f t="shared" si="1"/>
        <v>A1_R1_C3_2035</v>
      </c>
    </row>
    <row r="113" spans="1:11" x14ac:dyDescent="0.3">
      <c r="A113">
        <v>2035</v>
      </c>
      <c r="B113" t="s">
        <v>16</v>
      </c>
      <c r="C113">
        <v>695.3</v>
      </c>
      <c r="D113">
        <v>1574.3</v>
      </c>
      <c r="E113">
        <v>335.7</v>
      </c>
      <c r="F113">
        <v>508.7</v>
      </c>
      <c r="G113">
        <v>3114</v>
      </c>
      <c r="H113">
        <v>1478.1</v>
      </c>
      <c r="I113">
        <v>12859</v>
      </c>
      <c r="J113">
        <v>3969</v>
      </c>
      <c r="K113" s="6" t="str">
        <f t="shared" si="1"/>
        <v>A1_R2_C1_2035</v>
      </c>
    </row>
    <row r="114" spans="1:11" x14ac:dyDescent="0.3">
      <c r="A114">
        <v>2035</v>
      </c>
      <c r="B114" t="s">
        <v>17</v>
      </c>
      <c r="C114">
        <v>695.3</v>
      </c>
      <c r="D114">
        <v>1574.3</v>
      </c>
      <c r="E114">
        <v>335.7</v>
      </c>
      <c r="F114">
        <v>508.7</v>
      </c>
      <c r="G114">
        <v>3114</v>
      </c>
      <c r="H114">
        <v>1478.1</v>
      </c>
      <c r="I114">
        <v>12859</v>
      </c>
      <c r="J114">
        <v>3969</v>
      </c>
      <c r="K114" s="6" t="str">
        <f t="shared" si="1"/>
        <v>A1_R2_C2_2035</v>
      </c>
    </row>
    <row r="115" spans="1:11" x14ac:dyDescent="0.3">
      <c r="A115">
        <v>2035</v>
      </c>
      <c r="B115" t="s">
        <v>18</v>
      </c>
      <c r="C115">
        <v>712.1</v>
      </c>
      <c r="D115">
        <v>1508.9</v>
      </c>
      <c r="E115">
        <v>327.10000000000002</v>
      </c>
      <c r="F115">
        <v>496.7</v>
      </c>
      <c r="G115">
        <v>3044.9</v>
      </c>
      <c r="H115">
        <v>1439.4</v>
      </c>
      <c r="I115">
        <v>12859</v>
      </c>
      <c r="J115">
        <v>3969</v>
      </c>
      <c r="K115" s="6" t="str">
        <f t="shared" si="1"/>
        <v>A1_R2_C3_2035</v>
      </c>
    </row>
    <row r="116" spans="1:11" x14ac:dyDescent="0.3">
      <c r="A116">
        <v>2035</v>
      </c>
      <c r="B116" t="s">
        <v>19</v>
      </c>
      <c r="C116">
        <v>671</v>
      </c>
      <c r="D116">
        <v>1539.8</v>
      </c>
      <c r="E116">
        <v>319.39999999999998</v>
      </c>
      <c r="F116">
        <v>497.7</v>
      </c>
      <c r="G116">
        <v>3027.8</v>
      </c>
      <c r="H116">
        <v>1441</v>
      </c>
      <c r="I116">
        <v>12964</v>
      </c>
      <c r="J116">
        <v>3969</v>
      </c>
      <c r="K116" s="6" t="str">
        <f t="shared" si="1"/>
        <v>A2_R1_C1_2035</v>
      </c>
    </row>
    <row r="117" spans="1:11" x14ac:dyDescent="0.3">
      <c r="A117">
        <v>2035</v>
      </c>
      <c r="B117" t="s">
        <v>20</v>
      </c>
      <c r="C117">
        <v>671</v>
      </c>
      <c r="D117">
        <v>1539.8</v>
      </c>
      <c r="E117">
        <v>319.39999999999998</v>
      </c>
      <c r="F117">
        <v>497.7</v>
      </c>
      <c r="G117">
        <v>3027.8</v>
      </c>
      <c r="H117">
        <v>1441</v>
      </c>
      <c r="I117">
        <v>12964</v>
      </c>
      <c r="J117">
        <v>3969</v>
      </c>
      <c r="K117" s="6" t="str">
        <f t="shared" si="1"/>
        <v>A2_R1_C2_2035</v>
      </c>
    </row>
    <row r="118" spans="1:11" x14ac:dyDescent="0.3">
      <c r="A118">
        <v>2035</v>
      </c>
      <c r="B118" t="s">
        <v>21</v>
      </c>
      <c r="C118">
        <v>689.5</v>
      </c>
      <c r="D118">
        <v>1483</v>
      </c>
      <c r="E118">
        <v>322.89999999999998</v>
      </c>
      <c r="F118">
        <v>489.2</v>
      </c>
      <c r="G118">
        <v>2984.5</v>
      </c>
      <c r="H118">
        <v>1413.2</v>
      </c>
      <c r="I118">
        <v>12964</v>
      </c>
      <c r="J118">
        <v>3969</v>
      </c>
      <c r="K118" s="6" t="str">
        <f t="shared" si="1"/>
        <v>A2_R1_C3_2035</v>
      </c>
    </row>
    <row r="119" spans="1:11" x14ac:dyDescent="0.3">
      <c r="A119">
        <v>2035</v>
      </c>
      <c r="B119" t="s">
        <v>22</v>
      </c>
      <c r="C119">
        <v>663.3</v>
      </c>
      <c r="D119">
        <v>1547.9</v>
      </c>
      <c r="E119">
        <v>317.89999999999998</v>
      </c>
      <c r="F119">
        <v>499.8</v>
      </c>
      <c r="G119">
        <v>3028.8</v>
      </c>
      <c r="H119">
        <v>1443.4</v>
      </c>
      <c r="I119">
        <v>12859</v>
      </c>
      <c r="J119">
        <v>3969</v>
      </c>
      <c r="K119" s="6" t="str">
        <f t="shared" si="1"/>
        <v>A2_R2_C1_2035</v>
      </c>
    </row>
    <row r="120" spans="1:11" x14ac:dyDescent="0.3">
      <c r="A120">
        <v>2035</v>
      </c>
      <c r="B120" t="s">
        <v>23</v>
      </c>
      <c r="C120">
        <v>663.3</v>
      </c>
      <c r="D120">
        <v>1547.9</v>
      </c>
      <c r="E120">
        <v>317.89999999999998</v>
      </c>
      <c r="F120">
        <v>499.8</v>
      </c>
      <c r="G120">
        <v>3028.8</v>
      </c>
      <c r="H120">
        <v>1443.4</v>
      </c>
      <c r="I120">
        <v>12859</v>
      </c>
      <c r="J120">
        <v>3969</v>
      </c>
      <c r="K120" s="6" t="str">
        <f t="shared" si="1"/>
        <v>A2_R2_C2_2035</v>
      </c>
    </row>
    <row r="121" spans="1:11" x14ac:dyDescent="0.3">
      <c r="A121">
        <v>2035</v>
      </c>
      <c r="B121" t="s">
        <v>24</v>
      </c>
      <c r="C121">
        <v>684.4</v>
      </c>
      <c r="D121">
        <v>1483.9</v>
      </c>
      <c r="E121">
        <v>323.3</v>
      </c>
      <c r="F121">
        <v>490.8</v>
      </c>
      <c r="G121">
        <v>2982.4</v>
      </c>
      <c r="H121">
        <v>1412.8</v>
      </c>
      <c r="I121">
        <v>12859</v>
      </c>
      <c r="J121">
        <v>3969</v>
      </c>
      <c r="K121" s="6" t="str">
        <f t="shared" si="1"/>
        <v>A2_R2_C3_2035</v>
      </c>
    </row>
    <row r="122" spans="1:11" x14ac:dyDescent="0.3">
      <c r="A122">
        <v>2035</v>
      </c>
      <c r="B122" t="s">
        <v>25</v>
      </c>
      <c r="C122">
        <v>629.29999999999995</v>
      </c>
      <c r="D122">
        <v>1477.9</v>
      </c>
      <c r="E122">
        <v>312</v>
      </c>
      <c r="F122">
        <v>489.4</v>
      </c>
      <c r="G122">
        <v>2908.6</v>
      </c>
      <c r="H122">
        <v>1386.4</v>
      </c>
      <c r="I122">
        <v>12964</v>
      </c>
      <c r="J122">
        <v>3969</v>
      </c>
      <c r="K122" s="6" t="str">
        <f t="shared" si="1"/>
        <v>A3_R1_C1_2035</v>
      </c>
    </row>
    <row r="123" spans="1:11" x14ac:dyDescent="0.3">
      <c r="A123">
        <v>2035</v>
      </c>
      <c r="B123" t="s">
        <v>26</v>
      </c>
      <c r="C123">
        <v>629.29999999999995</v>
      </c>
      <c r="D123">
        <v>1477.9</v>
      </c>
      <c r="E123">
        <v>312</v>
      </c>
      <c r="F123">
        <v>489.4</v>
      </c>
      <c r="G123">
        <v>2908.6</v>
      </c>
      <c r="H123">
        <v>1386.4</v>
      </c>
      <c r="I123">
        <v>12964</v>
      </c>
      <c r="J123">
        <v>3969</v>
      </c>
      <c r="K123" s="6" t="str">
        <f t="shared" si="1"/>
        <v>A3_R1_C2_2035</v>
      </c>
    </row>
    <row r="124" spans="1:11" x14ac:dyDescent="0.3">
      <c r="A124">
        <v>2035</v>
      </c>
      <c r="B124" t="s">
        <v>27</v>
      </c>
      <c r="C124">
        <v>652.20000000000005</v>
      </c>
      <c r="D124">
        <v>1448.5</v>
      </c>
      <c r="E124">
        <v>318.10000000000002</v>
      </c>
      <c r="F124">
        <v>483.9</v>
      </c>
      <c r="G124">
        <v>2902.8</v>
      </c>
      <c r="H124">
        <v>1378.3</v>
      </c>
      <c r="I124">
        <v>12964</v>
      </c>
      <c r="J124">
        <v>3969</v>
      </c>
      <c r="K124" s="6" t="str">
        <f t="shared" si="1"/>
        <v>A3_R1_C3_2035</v>
      </c>
    </row>
    <row r="125" spans="1:11" x14ac:dyDescent="0.3">
      <c r="A125">
        <v>2035</v>
      </c>
      <c r="B125" t="s">
        <v>28</v>
      </c>
      <c r="C125">
        <v>619.6</v>
      </c>
      <c r="D125">
        <v>1485.7</v>
      </c>
      <c r="E125">
        <v>312.10000000000002</v>
      </c>
      <c r="F125">
        <v>492.8</v>
      </c>
      <c r="G125">
        <v>2910.2</v>
      </c>
      <c r="H125">
        <v>1389.1</v>
      </c>
      <c r="I125">
        <v>12859</v>
      </c>
      <c r="J125">
        <v>3969</v>
      </c>
      <c r="K125" s="6" t="str">
        <f t="shared" si="1"/>
        <v>A3_R2_C1_2035</v>
      </c>
    </row>
    <row r="126" spans="1:11" x14ac:dyDescent="0.3">
      <c r="A126">
        <v>2035</v>
      </c>
      <c r="B126" t="s">
        <v>29</v>
      </c>
      <c r="C126">
        <v>619.6</v>
      </c>
      <c r="D126">
        <v>1485.7</v>
      </c>
      <c r="E126">
        <v>312.10000000000002</v>
      </c>
      <c r="F126">
        <v>492.8</v>
      </c>
      <c r="G126">
        <v>2910.2</v>
      </c>
      <c r="H126">
        <v>1389.1</v>
      </c>
      <c r="I126">
        <v>12859</v>
      </c>
      <c r="J126">
        <v>3969</v>
      </c>
      <c r="K126" s="6" t="str">
        <f t="shared" si="1"/>
        <v>A3_R2_C2_2035</v>
      </c>
    </row>
    <row r="127" spans="1:11" x14ac:dyDescent="0.3">
      <c r="A127">
        <v>2035</v>
      </c>
      <c r="B127" t="s">
        <v>30</v>
      </c>
      <c r="C127">
        <v>647.9</v>
      </c>
      <c r="D127">
        <v>1449.6</v>
      </c>
      <c r="E127">
        <v>319</v>
      </c>
      <c r="F127">
        <v>486</v>
      </c>
      <c r="G127">
        <v>2902.5</v>
      </c>
      <c r="H127">
        <v>1378.6</v>
      </c>
      <c r="I127">
        <v>12859</v>
      </c>
      <c r="J127">
        <v>3969</v>
      </c>
      <c r="K127" s="6" t="str">
        <f t="shared" si="1"/>
        <v>A3_R2_C3_2035</v>
      </c>
    </row>
    <row r="128" spans="1:11" x14ac:dyDescent="0.3">
      <c r="A128">
        <v>2035</v>
      </c>
      <c r="B128" t="s">
        <v>31</v>
      </c>
      <c r="C128">
        <v>674</v>
      </c>
      <c r="D128">
        <v>1539.7</v>
      </c>
      <c r="E128">
        <v>325</v>
      </c>
      <c r="F128">
        <v>499.4</v>
      </c>
      <c r="G128">
        <v>3038.1</v>
      </c>
      <c r="H128">
        <v>1444.5</v>
      </c>
      <c r="I128">
        <v>12964</v>
      </c>
      <c r="J128">
        <v>3969</v>
      </c>
      <c r="K128" s="6" t="str">
        <f t="shared" si="1"/>
        <v>B1_R1_C1_2035</v>
      </c>
    </row>
    <row r="129" spans="1:11" x14ac:dyDescent="0.3">
      <c r="A129">
        <v>2035</v>
      </c>
      <c r="B129" t="s">
        <v>33</v>
      </c>
      <c r="C129">
        <v>673.6</v>
      </c>
      <c r="D129">
        <v>1539.1</v>
      </c>
      <c r="E129">
        <v>326.2</v>
      </c>
      <c r="F129">
        <v>499.9</v>
      </c>
      <c r="G129">
        <v>3038.8</v>
      </c>
      <c r="H129">
        <v>1444.7</v>
      </c>
      <c r="I129">
        <v>12964</v>
      </c>
      <c r="J129">
        <v>3969</v>
      </c>
      <c r="K129" s="6" t="str">
        <f t="shared" si="1"/>
        <v>B1_R1_C2_2035</v>
      </c>
    </row>
    <row r="130" spans="1:11" x14ac:dyDescent="0.3">
      <c r="A130">
        <v>2035</v>
      </c>
      <c r="B130" t="s">
        <v>35</v>
      </c>
      <c r="C130">
        <v>624.6</v>
      </c>
      <c r="D130">
        <v>1418.6</v>
      </c>
      <c r="E130">
        <v>303.2</v>
      </c>
      <c r="F130">
        <v>473.8</v>
      </c>
      <c r="G130">
        <v>2820.2</v>
      </c>
      <c r="H130">
        <v>1343.1</v>
      </c>
      <c r="I130">
        <v>12964</v>
      </c>
      <c r="J130">
        <v>3969</v>
      </c>
      <c r="K130" s="6" t="str">
        <f t="shared" si="1"/>
        <v>B1_R1_C3_2035</v>
      </c>
    </row>
    <row r="131" spans="1:11" x14ac:dyDescent="0.3">
      <c r="A131">
        <v>2035</v>
      </c>
      <c r="B131" t="s">
        <v>37</v>
      </c>
      <c r="C131">
        <v>664.4</v>
      </c>
      <c r="D131">
        <v>1545</v>
      </c>
      <c r="E131">
        <v>322.5</v>
      </c>
      <c r="F131">
        <v>500.5</v>
      </c>
      <c r="G131">
        <v>3032.4</v>
      </c>
      <c r="H131">
        <v>1443.8</v>
      </c>
      <c r="I131">
        <v>12859</v>
      </c>
      <c r="J131">
        <v>3969</v>
      </c>
      <c r="K131" s="6" t="str">
        <f t="shared" ref="K131:K194" si="2">B131&amp;"_"&amp;A131</f>
        <v>B1_R2_C1_2035</v>
      </c>
    </row>
    <row r="132" spans="1:11" x14ac:dyDescent="0.3">
      <c r="A132">
        <v>2035</v>
      </c>
      <c r="B132" t="s">
        <v>38</v>
      </c>
      <c r="C132">
        <v>664.4</v>
      </c>
      <c r="D132">
        <v>1545</v>
      </c>
      <c r="E132">
        <v>322.5</v>
      </c>
      <c r="F132">
        <v>500.5</v>
      </c>
      <c r="G132">
        <v>3032.4</v>
      </c>
      <c r="H132">
        <v>1443.8</v>
      </c>
      <c r="I132">
        <v>12859</v>
      </c>
      <c r="J132">
        <v>3969</v>
      </c>
      <c r="K132" s="6" t="str">
        <f t="shared" si="2"/>
        <v>B1_R2_C2_2035</v>
      </c>
    </row>
    <row r="133" spans="1:11" x14ac:dyDescent="0.3">
      <c r="A133">
        <v>2035</v>
      </c>
      <c r="B133" t="s">
        <v>39</v>
      </c>
      <c r="C133">
        <v>615.6</v>
      </c>
      <c r="D133">
        <v>1423.4</v>
      </c>
      <c r="E133">
        <v>300.5</v>
      </c>
      <c r="F133">
        <v>474.6</v>
      </c>
      <c r="G133">
        <v>2814.1</v>
      </c>
      <c r="H133">
        <v>1342.2</v>
      </c>
      <c r="I133">
        <v>12859</v>
      </c>
      <c r="J133">
        <v>3969</v>
      </c>
      <c r="K133" s="6" t="str">
        <f t="shared" si="2"/>
        <v>B1_R2_C3_2035</v>
      </c>
    </row>
    <row r="134" spans="1:11" x14ac:dyDescent="0.3">
      <c r="A134">
        <v>2035</v>
      </c>
      <c r="B134" t="s">
        <v>40</v>
      </c>
      <c r="C134">
        <v>644.1</v>
      </c>
      <c r="D134">
        <v>1505.6</v>
      </c>
      <c r="E134">
        <v>307.3</v>
      </c>
      <c r="F134">
        <v>488.9</v>
      </c>
      <c r="G134">
        <v>2945.9</v>
      </c>
      <c r="H134">
        <v>1405.3</v>
      </c>
      <c r="I134">
        <v>12964</v>
      </c>
      <c r="J134">
        <v>3969</v>
      </c>
      <c r="K134" s="6" t="str">
        <f t="shared" si="2"/>
        <v>B2_R1_C1_2035</v>
      </c>
    </row>
    <row r="135" spans="1:11" x14ac:dyDescent="0.3">
      <c r="A135">
        <v>2035</v>
      </c>
      <c r="B135" t="s">
        <v>42</v>
      </c>
      <c r="C135">
        <v>644.1</v>
      </c>
      <c r="D135">
        <v>1505.6</v>
      </c>
      <c r="E135">
        <v>307.3</v>
      </c>
      <c r="F135">
        <v>488.9</v>
      </c>
      <c r="G135">
        <v>2945.9</v>
      </c>
      <c r="H135">
        <v>1405.3</v>
      </c>
      <c r="I135">
        <v>12964</v>
      </c>
      <c r="J135">
        <v>3969</v>
      </c>
      <c r="K135" s="6" t="str">
        <f t="shared" si="2"/>
        <v>B2_R1_C2_2035</v>
      </c>
    </row>
    <row r="136" spans="1:11" x14ac:dyDescent="0.3">
      <c r="A136">
        <v>2035</v>
      </c>
      <c r="B136" t="s">
        <v>55</v>
      </c>
      <c r="C136">
        <v>596.6</v>
      </c>
      <c r="D136">
        <v>1389.2</v>
      </c>
      <c r="E136">
        <v>285.2</v>
      </c>
      <c r="F136">
        <v>462.8</v>
      </c>
      <c r="G136">
        <v>2733.9</v>
      </c>
      <c r="H136">
        <v>1306.7</v>
      </c>
      <c r="I136">
        <v>12964</v>
      </c>
      <c r="J136">
        <v>3969</v>
      </c>
      <c r="K136" s="6" t="str">
        <f t="shared" si="2"/>
        <v>B2_R1_C3_2035</v>
      </c>
    </row>
    <row r="137" spans="1:11" x14ac:dyDescent="0.3">
      <c r="A137">
        <v>2035</v>
      </c>
      <c r="B137" t="s">
        <v>58</v>
      </c>
      <c r="C137">
        <v>631.4</v>
      </c>
      <c r="D137">
        <v>1512.5</v>
      </c>
      <c r="E137">
        <v>305.10000000000002</v>
      </c>
      <c r="F137">
        <v>491.8</v>
      </c>
      <c r="G137">
        <v>2940.9</v>
      </c>
      <c r="H137">
        <v>1405.5</v>
      </c>
      <c r="I137">
        <v>12859</v>
      </c>
      <c r="J137">
        <v>3969</v>
      </c>
      <c r="K137" s="6" t="str">
        <f t="shared" si="2"/>
        <v>B2_R2_C1_2035</v>
      </c>
    </row>
    <row r="138" spans="1:11" x14ac:dyDescent="0.3">
      <c r="A138">
        <v>2035</v>
      </c>
      <c r="B138" t="s">
        <v>59</v>
      </c>
      <c r="C138">
        <v>631.4</v>
      </c>
      <c r="D138">
        <v>1512.5</v>
      </c>
      <c r="E138">
        <v>305.10000000000002</v>
      </c>
      <c r="F138">
        <v>491.8</v>
      </c>
      <c r="G138">
        <v>2940.9</v>
      </c>
      <c r="H138">
        <v>1405.5</v>
      </c>
      <c r="I138">
        <v>12859</v>
      </c>
      <c r="J138">
        <v>3969</v>
      </c>
      <c r="K138" s="6" t="str">
        <f t="shared" si="2"/>
        <v>B2_R2_C2_2035</v>
      </c>
    </row>
    <row r="139" spans="1:11" x14ac:dyDescent="0.3">
      <c r="A139">
        <v>2035</v>
      </c>
      <c r="B139" t="s">
        <v>61</v>
      </c>
      <c r="C139">
        <v>584.20000000000005</v>
      </c>
      <c r="D139">
        <v>1394.9</v>
      </c>
      <c r="E139">
        <v>283</v>
      </c>
      <c r="F139">
        <v>465.4</v>
      </c>
      <c r="G139">
        <v>2727.6</v>
      </c>
      <c r="H139">
        <v>1306.3</v>
      </c>
      <c r="I139">
        <v>12859</v>
      </c>
      <c r="J139">
        <v>3969</v>
      </c>
      <c r="K139" s="6" t="str">
        <f t="shared" si="2"/>
        <v>B2_R2_C3_2035</v>
      </c>
    </row>
    <row r="140" spans="1:11" x14ac:dyDescent="0.3">
      <c r="A140">
        <v>2035</v>
      </c>
      <c r="B140" t="s">
        <v>62</v>
      </c>
      <c r="C140">
        <v>629</v>
      </c>
      <c r="D140">
        <v>1485.6</v>
      </c>
      <c r="E140">
        <v>302</v>
      </c>
      <c r="F140">
        <v>484.6</v>
      </c>
      <c r="G140">
        <v>2901.2</v>
      </c>
      <c r="H140">
        <v>1385.6</v>
      </c>
      <c r="I140">
        <v>12964</v>
      </c>
      <c r="J140">
        <v>3969</v>
      </c>
      <c r="K140" s="6" t="str">
        <f t="shared" si="2"/>
        <v>B3_R1_C1_2035</v>
      </c>
    </row>
    <row r="141" spans="1:11" x14ac:dyDescent="0.3">
      <c r="A141">
        <v>2035</v>
      </c>
      <c r="B141" t="s">
        <v>64</v>
      </c>
      <c r="C141">
        <v>629</v>
      </c>
      <c r="D141">
        <v>1485.6</v>
      </c>
      <c r="E141">
        <v>302</v>
      </c>
      <c r="F141">
        <v>484.6</v>
      </c>
      <c r="G141">
        <v>2901.2</v>
      </c>
      <c r="H141">
        <v>1385.6</v>
      </c>
      <c r="I141">
        <v>12964</v>
      </c>
      <c r="J141">
        <v>3969</v>
      </c>
      <c r="K141" s="6" t="str">
        <f t="shared" si="2"/>
        <v>B3_R1_C2_2035</v>
      </c>
    </row>
    <row r="142" spans="1:11" x14ac:dyDescent="0.3">
      <c r="A142">
        <v>2035</v>
      </c>
      <c r="B142" t="s">
        <v>66</v>
      </c>
      <c r="C142">
        <v>583.29999999999995</v>
      </c>
      <c r="D142">
        <v>1372.5</v>
      </c>
      <c r="E142">
        <v>280.3</v>
      </c>
      <c r="F142">
        <v>458.8</v>
      </c>
      <c r="G142">
        <v>2694.9</v>
      </c>
      <c r="H142">
        <v>1289.5999999999999</v>
      </c>
      <c r="I142">
        <v>12964</v>
      </c>
      <c r="J142">
        <v>3969</v>
      </c>
      <c r="K142" s="6" t="str">
        <f t="shared" si="2"/>
        <v>B3_R1_C3_2035</v>
      </c>
    </row>
    <row r="143" spans="1:11" x14ac:dyDescent="0.3">
      <c r="A143">
        <v>2035</v>
      </c>
      <c r="B143" t="s">
        <v>68</v>
      </c>
      <c r="C143">
        <v>617.29999999999995</v>
      </c>
      <c r="D143">
        <v>1490.5</v>
      </c>
      <c r="E143">
        <v>302.2</v>
      </c>
      <c r="F143">
        <v>488</v>
      </c>
      <c r="G143">
        <v>2897.9</v>
      </c>
      <c r="H143">
        <v>1385.9</v>
      </c>
      <c r="I143">
        <v>12859</v>
      </c>
      <c r="J143">
        <v>3969</v>
      </c>
      <c r="K143" s="6" t="str">
        <f t="shared" si="2"/>
        <v>B3_R2_C1_2035</v>
      </c>
    </row>
    <row r="144" spans="1:11" x14ac:dyDescent="0.3">
      <c r="A144">
        <v>2035</v>
      </c>
      <c r="B144" t="s">
        <v>69</v>
      </c>
      <c r="C144">
        <v>617.29999999999995</v>
      </c>
      <c r="D144">
        <v>1490.5</v>
      </c>
      <c r="E144">
        <v>302.2</v>
      </c>
      <c r="F144">
        <v>488</v>
      </c>
      <c r="G144">
        <v>2897.9</v>
      </c>
      <c r="H144">
        <v>1385.9</v>
      </c>
      <c r="I144">
        <v>12859</v>
      </c>
      <c r="J144">
        <v>3969</v>
      </c>
      <c r="K144" s="6" t="str">
        <f t="shared" si="2"/>
        <v>B3_R2_C2_2035</v>
      </c>
    </row>
    <row r="145" spans="1:11" x14ac:dyDescent="0.3">
      <c r="A145">
        <v>2035</v>
      </c>
      <c r="B145" t="s">
        <v>70</v>
      </c>
      <c r="C145">
        <v>571.5</v>
      </c>
      <c r="D145">
        <v>1375.9</v>
      </c>
      <c r="E145">
        <v>280.10000000000002</v>
      </c>
      <c r="F145">
        <v>461.9</v>
      </c>
      <c r="G145">
        <v>2689.4</v>
      </c>
      <c r="H145">
        <v>1288.8</v>
      </c>
      <c r="I145">
        <v>12859</v>
      </c>
      <c r="J145">
        <v>3969</v>
      </c>
      <c r="K145" s="6" t="str">
        <f t="shared" si="2"/>
        <v>B3_R2_C3_2035</v>
      </c>
    </row>
    <row r="146" spans="1:11" x14ac:dyDescent="0.3">
      <c r="A146">
        <v>2040</v>
      </c>
      <c r="B146" t="s">
        <v>12</v>
      </c>
      <c r="C146">
        <v>720.6</v>
      </c>
      <c r="D146">
        <v>1650.6</v>
      </c>
      <c r="E146">
        <v>341.6</v>
      </c>
      <c r="F146">
        <v>522.29999999999995</v>
      </c>
      <c r="G146">
        <v>3235</v>
      </c>
      <c r="H146">
        <v>1542.9</v>
      </c>
      <c r="I146">
        <v>13014</v>
      </c>
      <c r="J146">
        <v>3969</v>
      </c>
      <c r="K146" s="6" t="str">
        <f t="shared" si="2"/>
        <v>A1_R1_C1_2040</v>
      </c>
    </row>
    <row r="147" spans="1:11" x14ac:dyDescent="0.3">
      <c r="A147">
        <v>2040</v>
      </c>
      <c r="B147" t="s">
        <v>14</v>
      </c>
      <c r="C147">
        <v>724.7</v>
      </c>
      <c r="D147">
        <v>1629.6</v>
      </c>
      <c r="E147">
        <v>341.8</v>
      </c>
      <c r="F147">
        <v>518.9</v>
      </c>
      <c r="G147">
        <v>3215</v>
      </c>
      <c r="H147">
        <v>1531.6</v>
      </c>
      <c r="I147">
        <v>13014</v>
      </c>
      <c r="J147">
        <v>3969</v>
      </c>
      <c r="K147" s="6" t="str">
        <f t="shared" si="2"/>
        <v>A1_R1_C2_2040</v>
      </c>
    </row>
    <row r="148" spans="1:11" x14ac:dyDescent="0.3">
      <c r="A148">
        <v>2040</v>
      </c>
      <c r="B148" t="s">
        <v>15</v>
      </c>
      <c r="C148">
        <v>745.5</v>
      </c>
      <c r="D148">
        <v>1544.3</v>
      </c>
      <c r="E148">
        <v>329.5</v>
      </c>
      <c r="F148">
        <v>501.1</v>
      </c>
      <c r="G148">
        <v>3120.4</v>
      </c>
      <c r="H148">
        <v>1479</v>
      </c>
      <c r="I148">
        <v>13014</v>
      </c>
      <c r="J148">
        <v>3969</v>
      </c>
      <c r="K148" s="6" t="str">
        <f t="shared" si="2"/>
        <v>A1_R1_C3_2040</v>
      </c>
    </row>
    <row r="149" spans="1:11" x14ac:dyDescent="0.3">
      <c r="A149">
        <v>2040</v>
      </c>
      <c r="B149" t="s">
        <v>16</v>
      </c>
      <c r="C149">
        <v>710.9</v>
      </c>
      <c r="D149">
        <v>1652.7</v>
      </c>
      <c r="E149">
        <v>340.4</v>
      </c>
      <c r="F149">
        <v>523.20000000000005</v>
      </c>
      <c r="G149">
        <v>3227.2</v>
      </c>
      <c r="H149">
        <v>1540.7</v>
      </c>
      <c r="I149">
        <v>12909</v>
      </c>
      <c r="J149">
        <v>3969</v>
      </c>
      <c r="K149" s="6" t="str">
        <f t="shared" si="2"/>
        <v>A1_R2_C1_2040</v>
      </c>
    </row>
    <row r="150" spans="1:11" x14ac:dyDescent="0.3">
      <c r="A150">
        <v>2040</v>
      </c>
      <c r="B150" t="s">
        <v>17</v>
      </c>
      <c r="C150">
        <v>717.1</v>
      </c>
      <c r="D150">
        <v>1632.4</v>
      </c>
      <c r="E150">
        <v>340.7</v>
      </c>
      <c r="F150">
        <v>519.79999999999995</v>
      </c>
      <c r="G150">
        <v>3210</v>
      </c>
      <c r="H150">
        <v>1530.5</v>
      </c>
      <c r="I150">
        <v>12909</v>
      </c>
      <c r="J150">
        <v>3969</v>
      </c>
      <c r="K150" s="6" t="str">
        <f t="shared" si="2"/>
        <v>A1_R2_C2_2040</v>
      </c>
    </row>
    <row r="151" spans="1:11" x14ac:dyDescent="0.3">
      <c r="A151">
        <v>2040</v>
      </c>
      <c r="B151" t="s">
        <v>18</v>
      </c>
      <c r="C151">
        <v>736.7</v>
      </c>
      <c r="D151">
        <v>1544.4</v>
      </c>
      <c r="E151">
        <v>328.9</v>
      </c>
      <c r="F151">
        <v>504.3</v>
      </c>
      <c r="G151">
        <v>3114.2</v>
      </c>
      <c r="H151">
        <v>1477.4</v>
      </c>
      <c r="I151">
        <v>12909</v>
      </c>
      <c r="J151">
        <v>3969</v>
      </c>
      <c r="K151" s="6" t="str">
        <f t="shared" si="2"/>
        <v>A1_R2_C3_2040</v>
      </c>
    </row>
    <row r="152" spans="1:11" x14ac:dyDescent="0.3">
      <c r="A152">
        <v>2040</v>
      </c>
      <c r="B152" t="s">
        <v>19</v>
      </c>
      <c r="C152">
        <v>677.3</v>
      </c>
      <c r="D152">
        <v>1593.1</v>
      </c>
      <c r="E152">
        <v>325</v>
      </c>
      <c r="F152">
        <v>510.4</v>
      </c>
      <c r="G152">
        <v>3105.8</v>
      </c>
      <c r="H152">
        <v>1485.8</v>
      </c>
      <c r="I152">
        <v>13014</v>
      </c>
      <c r="J152">
        <v>3969</v>
      </c>
      <c r="K152" s="6" t="str">
        <f t="shared" si="2"/>
        <v>A2_R1_C1_2040</v>
      </c>
    </row>
    <row r="153" spans="1:11" x14ac:dyDescent="0.3">
      <c r="A153">
        <v>2040</v>
      </c>
      <c r="B153" t="s">
        <v>20</v>
      </c>
      <c r="C153">
        <v>683</v>
      </c>
      <c r="D153">
        <v>1585.4</v>
      </c>
      <c r="E153">
        <v>319.8</v>
      </c>
      <c r="F153">
        <v>504.4</v>
      </c>
      <c r="G153">
        <v>3092.6</v>
      </c>
      <c r="H153">
        <v>1479.5</v>
      </c>
      <c r="I153">
        <v>13014</v>
      </c>
      <c r="J153">
        <v>3969</v>
      </c>
      <c r="K153" s="6" t="str">
        <f t="shared" si="2"/>
        <v>A2_R1_C2_2040</v>
      </c>
    </row>
    <row r="154" spans="1:11" x14ac:dyDescent="0.3">
      <c r="A154">
        <v>2040</v>
      </c>
      <c r="B154" t="s">
        <v>21</v>
      </c>
      <c r="C154">
        <v>705.7</v>
      </c>
      <c r="D154">
        <v>1509.2</v>
      </c>
      <c r="E154">
        <v>324</v>
      </c>
      <c r="F154">
        <v>494.1</v>
      </c>
      <c r="G154">
        <v>3033.1</v>
      </c>
      <c r="H154">
        <v>1442</v>
      </c>
      <c r="I154">
        <v>13014</v>
      </c>
      <c r="J154">
        <v>3969</v>
      </c>
      <c r="K154" s="6" t="str">
        <f t="shared" si="2"/>
        <v>A2_R1_C3_2040</v>
      </c>
    </row>
    <row r="155" spans="1:11" x14ac:dyDescent="0.3">
      <c r="A155">
        <v>2040</v>
      </c>
      <c r="B155" t="s">
        <v>22</v>
      </c>
      <c r="C155">
        <v>666.9</v>
      </c>
      <c r="D155">
        <v>1602.5</v>
      </c>
      <c r="E155">
        <v>322.7</v>
      </c>
      <c r="F155">
        <v>512.6</v>
      </c>
      <c r="G155">
        <v>3104.8</v>
      </c>
      <c r="H155">
        <v>1487.9</v>
      </c>
      <c r="I155">
        <v>12909</v>
      </c>
      <c r="J155">
        <v>3969</v>
      </c>
      <c r="K155" s="6" t="str">
        <f t="shared" si="2"/>
        <v>A2_R2_C1_2040</v>
      </c>
    </row>
    <row r="156" spans="1:11" x14ac:dyDescent="0.3">
      <c r="A156">
        <v>2040</v>
      </c>
      <c r="B156" t="s">
        <v>23</v>
      </c>
      <c r="C156">
        <v>672.4</v>
      </c>
      <c r="D156">
        <v>1592.5</v>
      </c>
      <c r="E156">
        <v>320.10000000000002</v>
      </c>
      <c r="F156">
        <v>508.2</v>
      </c>
      <c r="G156">
        <v>3093.2</v>
      </c>
      <c r="H156">
        <v>1481.8</v>
      </c>
      <c r="I156">
        <v>12909</v>
      </c>
      <c r="J156">
        <v>3969</v>
      </c>
      <c r="K156" s="6" t="str">
        <f t="shared" si="2"/>
        <v>A2_R2_C2_2040</v>
      </c>
    </row>
    <row r="157" spans="1:11" x14ac:dyDescent="0.3">
      <c r="A157">
        <v>2040</v>
      </c>
      <c r="B157" t="s">
        <v>24</v>
      </c>
      <c r="C157">
        <v>699.4</v>
      </c>
      <c r="D157">
        <v>1510.5</v>
      </c>
      <c r="E157">
        <v>324.10000000000002</v>
      </c>
      <c r="F157">
        <v>495.9</v>
      </c>
      <c r="G157">
        <v>3029.9</v>
      </c>
      <c r="H157">
        <v>1441.2</v>
      </c>
      <c r="I157">
        <v>12909</v>
      </c>
      <c r="J157">
        <v>3969</v>
      </c>
      <c r="K157" s="6" t="str">
        <f t="shared" si="2"/>
        <v>A2_R2_C3_2040</v>
      </c>
    </row>
    <row r="158" spans="1:11" x14ac:dyDescent="0.3">
      <c r="A158">
        <v>2040</v>
      </c>
      <c r="B158" t="s">
        <v>25</v>
      </c>
      <c r="C158">
        <v>613.5</v>
      </c>
      <c r="D158">
        <v>1488.4</v>
      </c>
      <c r="E158">
        <v>316.39999999999998</v>
      </c>
      <c r="F158">
        <v>492.1</v>
      </c>
      <c r="G158">
        <v>2910.5</v>
      </c>
      <c r="H158">
        <v>1394.2</v>
      </c>
      <c r="I158">
        <v>13014</v>
      </c>
      <c r="J158">
        <v>3969</v>
      </c>
      <c r="K158" s="6" t="str">
        <f t="shared" si="2"/>
        <v>A3_R1_C1_2040</v>
      </c>
    </row>
    <row r="159" spans="1:11" x14ac:dyDescent="0.3">
      <c r="A159">
        <v>2040</v>
      </c>
      <c r="B159" t="s">
        <v>26</v>
      </c>
      <c r="C159">
        <v>620.1</v>
      </c>
      <c r="D159">
        <v>1485.2</v>
      </c>
      <c r="E159">
        <v>311.3</v>
      </c>
      <c r="F159">
        <v>493</v>
      </c>
      <c r="G159">
        <v>2909.6</v>
      </c>
      <c r="H159">
        <v>1394.1</v>
      </c>
      <c r="I159">
        <v>13014</v>
      </c>
      <c r="J159">
        <v>3969</v>
      </c>
      <c r="K159" s="6" t="str">
        <f t="shared" si="2"/>
        <v>A3_R1_C2_2040</v>
      </c>
    </row>
    <row r="160" spans="1:11" x14ac:dyDescent="0.3">
      <c r="A160">
        <v>2040</v>
      </c>
      <c r="B160" t="s">
        <v>27</v>
      </c>
      <c r="C160">
        <v>648.29999999999995</v>
      </c>
      <c r="D160">
        <v>1456.8</v>
      </c>
      <c r="E160">
        <v>313.10000000000002</v>
      </c>
      <c r="F160">
        <v>483.9</v>
      </c>
      <c r="G160">
        <v>2902</v>
      </c>
      <c r="H160">
        <v>1385.9</v>
      </c>
      <c r="I160">
        <v>13014</v>
      </c>
      <c r="J160">
        <v>3969</v>
      </c>
      <c r="K160" s="6" t="str">
        <f t="shared" si="2"/>
        <v>A3_R1_C3_2040</v>
      </c>
    </row>
    <row r="161" spans="1:11" x14ac:dyDescent="0.3">
      <c r="A161">
        <v>2040</v>
      </c>
      <c r="B161" t="s">
        <v>28</v>
      </c>
      <c r="C161">
        <v>603.70000000000005</v>
      </c>
      <c r="D161">
        <v>1494.1</v>
      </c>
      <c r="E161">
        <v>315.60000000000002</v>
      </c>
      <c r="F161">
        <v>496.1</v>
      </c>
      <c r="G161">
        <v>2909.5</v>
      </c>
      <c r="H161">
        <v>1395.8</v>
      </c>
      <c r="I161">
        <v>12909</v>
      </c>
      <c r="J161">
        <v>3969</v>
      </c>
      <c r="K161" s="6" t="str">
        <f t="shared" si="2"/>
        <v>A3_R2_C1_2040</v>
      </c>
    </row>
    <row r="162" spans="1:11" x14ac:dyDescent="0.3">
      <c r="A162">
        <v>2040</v>
      </c>
      <c r="B162" t="s">
        <v>29</v>
      </c>
      <c r="C162">
        <v>608.4</v>
      </c>
      <c r="D162">
        <v>1495.4</v>
      </c>
      <c r="E162">
        <v>310.5</v>
      </c>
      <c r="F162">
        <v>496.4</v>
      </c>
      <c r="G162">
        <v>2910.7</v>
      </c>
      <c r="H162">
        <v>1397.3</v>
      </c>
      <c r="I162">
        <v>12909</v>
      </c>
      <c r="J162">
        <v>3969</v>
      </c>
      <c r="K162" s="6" t="str">
        <f t="shared" si="2"/>
        <v>A3_R2_C2_2040</v>
      </c>
    </row>
    <row r="163" spans="1:11" x14ac:dyDescent="0.3">
      <c r="A163">
        <v>2040</v>
      </c>
      <c r="B163" t="s">
        <v>30</v>
      </c>
      <c r="C163">
        <v>642</v>
      </c>
      <c r="D163">
        <v>1457.2</v>
      </c>
      <c r="E163">
        <v>316.10000000000002</v>
      </c>
      <c r="F163">
        <v>487.8</v>
      </c>
      <c r="G163">
        <v>2903.1</v>
      </c>
      <c r="H163">
        <v>1386.9</v>
      </c>
      <c r="I163">
        <v>12909</v>
      </c>
      <c r="J163">
        <v>3969</v>
      </c>
      <c r="K163" s="6" t="str">
        <f t="shared" si="2"/>
        <v>A3_R2_C3_2040</v>
      </c>
    </row>
    <row r="164" spans="1:11" x14ac:dyDescent="0.3">
      <c r="A164">
        <v>2040</v>
      </c>
      <c r="B164" t="s">
        <v>31</v>
      </c>
      <c r="C164">
        <v>699.1</v>
      </c>
      <c r="D164">
        <v>1621.7</v>
      </c>
      <c r="E164">
        <v>331.4</v>
      </c>
      <c r="F164">
        <v>514.4</v>
      </c>
      <c r="G164">
        <v>3166.6</v>
      </c>
      <c r="H164">
        <v>1512.9</v>
      </c>
      <c r="I164">
        <v>13014</v>
      </c>
      <c r="J164">
        <v>3969</v>
      </c>
      <c r="K164" s="6" t="str">
        <f t="shared" si="2"/>
        <v>B1_R1_C1_2040</v>
      </c>
    </row>
    <row r="165" spans="1:11" x14ac:dyDescent="0.3">
      <c r="A165">
        <v>2040</v>
      </c>
      <c r="B165" t="s">
        <v>33</v>
      </c>
      <c r="C165">
        <v>686.8</v>
      </c>
      <c r="D165">
        <v>1585.6</v>
      </c>
      <c r="E165">
        <v>327.5</v>
      </c>
      <c r="F165">
        <v>507.5</v>
      </c>
      <c r="G165">
        <v>3107.4</v>
      </c>
      <c r="H165">
        <v>1484.8</v>
      </c>
      <c r="I165">
        <v>13014</v>
      </c>
      <c r="J165">
        <v>3969</v>
      </c>
      <c r="K165" s="6" t="str">
        <f t="shared" si="2"/>
        <v>B1_R1_C2_2040</v>
      </c>
    </row>
    <row r="166" spans="1:11" x14ac:dyDescent="0.3">
      <c r="A166">
        <v>2040</v>
      </c>
      <c r="B166" t="s">
        <v>35</v>
      </c>
      <c r="C166">
        <v>618.1</v>
      </c>
      <c r="D166">
        <v>1422.5</v>
      </c>
      <c r="E166">
        <v>296.3</v>
      </c>
      <c r="F166">
        <v>472.6</v>
      </c>
      <c r="G166">
        <v>2809.5</v>
      </c>
      <c r="H166">
        <v>1346</v>
      </c>
      <c r="I166">
        <v>13014</v>
      </c>
      <c r="J166">
        <v>3969</v>
      </c>
      <c r="K166" s="6" t="str">
        <f t="shared" si="2"/>
        <v>B1_R1_C3_2040</v>
      </c>
    </row>
    <row r="167" spans="1:11" x14ac:dyDescent="0.3">
      <c r="A167">
        <v>2040</v>
      </c>
      <c r="B167" t="s">
        <v>37</v>
      </c>
      <c r="C167">
        <v>683</v>
      </c>
      <c r="D167">
        <v>1623.9</v>
      </c>
      <c r="E167">
        <v>328.2</v>
      </c>
      <c r="F167">
        <v>515.4</v>
      </c>
      <c r="G167">
        <v>3150.5</v>
      </c>
      <c r="H167">
        <v>1508.1</v>
      </c>
      <c r="I167">
        <v>12909</v>
      </c>
      <c r="J167">
        <v>3969</v>
      </c>
      <c r="K167" s="6" t="str">
        <f t="shared" si="2"/>
        <v>B1_R2_C1_2040</v>
      </c>
    </row>
    <row r="168" spans="1:11" x14ac:dyDescent="0.3">
      <c r="A168">
        <v>2040</v>
      </c>
      <c r="B168" t="s">
        <v>38</v>
      </c>
      <c r="C168">
        <v>671.7</v>
      </c>
      <c r="D168">
        <v>1589</v>
      </c>
      <c r="E168">
        <v>322.60000000000002</v>
      </c>
      <c r="F168">
        <v>507.7</v>
      </c>
      <c r="G168">
        <v>3091</v>
      </c>
      <c r="H168">
        <v>1480.1</v>
      </c>
      <c r="I168">
        <v>12909</v>
      </c>
      <c r="J168">
        <v>3969</v>
      </c>
      <c r="K168" s="6" t="str">
        <f t="shared" si="2"/>
        <v>B1_R2_C2_2040</v>
      </c>
    </row>
    <row r="169" spans="1:11" x14ac:dyDescent="0.3">
      <c r="A169">
        <v>2040</v>
      </c>
      <c r="B169" t="s">
        <v>39</v>
      </c>
      <c r="C169">
        <v>604.5</v>
      </c>
      <c r="D169">
        <v>1425.2</v>
      </c>
      <c r="E169">
        <v>293</v>
      </c>
      <c r="F169">
        <v>473.4</v>
      </c>
      <c r="G169">
        <v>2796</v>
      </c>
      <c r="H169">
        <v>1342.3</v>
      </c>
      <c r="I169">
        <v>12909</v>
      </c>
      <c r="J169">
        <v>3969</v>
      </c>
      <c r="K169" s="6" t="str">
        <f t="shared" si="2"/>
        <v>B1_R2_C3_2040</v>
      </c>
    </row>
    <row r="170" spans="1:11" x14ac:dyDescent="0.3">
      <c r="A170">
        <v>2040</v>
      </c>
      <c r="B170" t="s">
        <v>40</v>
      </c>
      <c r="C170">
        <v>651.5</v>
      </c>
      <c r="D170">
        <v>1557</v>
      </c>
      <c r="E170">
        <v>313.60000000000002</v>
      </c>
      <c r="F170">
        <v>501.2</v>
      </c>
      <c r="G170">
        <v>3023.3</v>
      </c>
      <c r="H170">
        <v>1449.3</v>
      </c>
      <c r="I170">
        <v>13014</v>
      </c>
      <c r="J170">
        <v>3969</v>
      </c>
      <c r="K170" s="6" t="str">
        <f t="shared" si="2"/>
        <v>B2_R1_C1_2040</v>
      </c>
    </row>
    <row r="171" spans="1:11" x14ac:dyDescent="0.3">
      <c r="A171">
        <v>2040</v>
      </c>
      <c r="B171" t="s">
        <v>42</v>
      </c>
      <c r="C171">
        <v>640.79999999999995</v>
      </c>
      <c r="D171">
        <v>1524.8</v>
      </c>
      <c r="E171">
        <v>307.2</v>
      </c>
      <c r="F171">
        <v>493.9</v>
      </c>
      <c r="G171">
        <v>2966.8</v>
      </c>
      <c r="H171">
        <v>1422.8</v>
      </c>
      <c r="I171">
        <v>13014</v>
      </c>
      <c r="J171">
        <v>3969</v>
      </c>
      <c r="K171" s="6" t="str">
        <f t="shared" si="2"/>
        <v>B2_R1_C2_2040</v>
      </c>
    </row>
    <row r="172" spans="1:11" x14ac:dyDescent="0.3">
      <c r="A172">
        <v>2040</v>
      </c>
      <c r="B172" t="s">
        <v>55</v>
      </c>
      <c r="C172">
        <v>574.79999999999995</v>
      </c>
      <c r="D172">
        <v>1366.4</v>
      </c>
      <c r="E172">
        <v>279.3</v>
      </c>
      <c r="F172">
        <v>459.4</v>
      </c>
      <c r="G172">
        <v>2679.8</v>
      </c>
      <c r="H172">
        <v>1288.5</v>
      </c>
      <c r="I172">
        <v>13014</v>
      </c>
      <c r="J172">
        <v>3969</v>
      </c>
      <c r="K172" s="6" t="str">
        <f t="shared" si="2"/>
        <v>B2_R1_C3_2040</v>
      </c>
    </row>
    <row r="173" spans="1:11" x14ac:dyDescent="0.3">
      <c r="A173">
        <v>2040</v>
      </c>
      <c r="B173" t="s">
        <v>58</v>
      </c>
      <c r="C173">
        <v>634.1</v>
      </c>
      <c r="D173">
        <v>1562</v>
      </c>
      <c r="E173">
        <v>310.5</v>
      </c>
      <c r="F173">
        <v>503.9</v>
      </c>
      <c r="G173">
        <v>3010.5</v>
      </c>
      <c r="H173">
        <v>1446.5</v>
      </c>
      <c r="I173">
        <v>12909</v>
      </c>
      <c r="J173">
        <v>3969</v>
      </c>
      <c r="K173" s="6" t="str">
        <f t="shared" si="2"/>
        <v>B2_R2_C1_2040</v>
      </c>
    </row>
    <row r="174" spans="1:11" x14ac:dyDescent="0.3">
      <c r="A174">
        <v>2040</v>
      </c>
      <c r="B174" t="s">
        <v>59</v>
      </c>
      <c r="C174">
        <v>623.4</v>
      </c>
      <c r="D174">
        <v>1529.2</v>
      </c>
      <c r="E174">
        <v>304.10000000000002</v>
      </c>
      <c r="F174">
        <v>496.6</v>
      </c>
      <c r="G174">
        <v>2953.4</v>
      </c>
      <c r="H174">
        <v>1419.7</v>
      </c>
      <c r="I174">
        <v>12909</v>
      </c>
      <c r="J174">
        <v>3969</v>
      </c>
      <c r="K174" s="6" t="str">
        <f t="shared" si="2"/>
        <v>B2_R2_C2_2040</v>
      </c>
    </row>
    <row r="175" spans="1:11" x14ac:dyDescent="0.3">
      <c r="A175">
        <v>2040</v>
      </c>
      <c r="B175" t="s">
        <v>61</v>
      </c>
      <c r="C175">
        <v>558.6</v>
      </c>
      <c r="D175">
        <v>1369.7</v>
      </c>
      <c r="E175">
        <v>276.39999999999998</v>
      </c>
      <c r="F175">
        <v>461.8</v>
      </c>
      <c r="G175">
        <v>2666.6</v>
      </c>
      <c r="H175">
        <v>1285.3</v>
      </c>
      <c r="I175">
        <v>12909</v>
      </c>
      <c r="J175">
        <v>3969</v>
      </c>
      <c r="K175" s="6" t="str">
        <f t="shared" si="2"/>
        <v>B2_R2_C3_2040</v>
      </c>
    </row>
    <row r="176" spans="1:11" x14ac:dyDescent="0.3">
      <c r="A176">
        <v>2040</v>
      </c>
      <c r="B176" t="s">
        <v>62</v>
      </c>
      <c r="C176">
        <v>630.70000000000005</v>
      </c>
      <c r="D176">
        <v>1523.7</v>
      </c>
      <c r="E176">
        <v>308.3</v>
      </c>
      <c r="F176">
        <v>496.6</v>
      </c>
      <c r="G176">
        <v>2959.3</v>
      </c>
      <c r="H176">
        <v>1419.7</v>
      </c>
      <c r="I176">
        <v>13014</v>
      </c>
      <c r="J176">
        <v>3969</v>
      </c>
      <c r="K176" s="6" t="str">
        <f t="shared" si="2"/>
        <v>B3_R1_C1_2040</v>
      </c>
    </row>
    <row r="177" spans="1:11" x14ac:dyDescent="0.3">
      <c r="A177">
        <v>2040</v>
      </c>
      <c r="B177" t="s">
        <v>64</v>
      </c>
      <c r="C177">
        <v>619.20000000000005</v>
      </c>
      <c r="D177">
        <v>1492.7</v>
      </c>
      <c r="E177">
        <v>301.89999999999998</v>
      </c>
      <c r="F177">
        <v>488.6</v>
      </c>
      <c r="G177">
        <v>2902.3</v>
      </c>
      <c r="H177">
        <v>1393.3</v>
      </c>
      <c r="I177">
        <v>13014</v>
      </c>
      <c r="J177">
        <v>3969</v>
      </c>
      <c r="K177" s="6" t="str">
        <f t="shared" si="2"/>
        <v>B3_R1_C2_2040</v>
      </c>
    </row>
    <row r="178" spans="1:11" x14ac:dyDescent="0.3">
      <c r="A178">
        <v>2040</v>
      </c>
      <c r="B178" t="s">
        <v>66</v>
      </c>
      <c r="C178">
        <v>558.20000000000005</v>
      </c>
      <c r="D178">
        <v>1339.6</v>
      </c>
      <c r="E178">
        <v>274.8</v>
      </c>
      <c r="F178">
        <v>454.4</v>
      </c>
      <c r="G178">
        <v>2627</v>
      </c>
      <c r="H178">
        <v>1264</v>
      </c>
      <c r="I178">
        <v>13014</v>
      </c>
      <c r="J178">
        <v>3969</v>
      </c>
      <c r="K178" s="6" t="str">
        <f t="shared" si="2"/>
        <v>B3_R1_C3_2040</v>
      </c>
    </row>
    <row r="179" spans="1:11" x14ac:dyDescent="0.3">
      <c r="A179">
        <v>2040</v>
      </c>
      <c r="B179" t="s">
        <v>68</v>
      </c>
      <c r="C179">
        <v>613.1</v>
      </c>
      <c r="D179">
        <v>1524.5</v>
      </c>
      <c r="E179">
        <v>307.39999999999998</v>
      </c>
      <c r="F179">
        <v>498.9</v>
      </c>
      <c r="G179">
        <v>2943.9</v>
      </c>
      <c r="H179">
        <v>1415</v>
      </c>
      <c r="I179">
        <v>12909</v>
      </c>
      <c r="J179">
        <v>3969</v>
      </c>
      <c r="K179" s="6" t="str">
        <f t="shared" si="2"/>
        <v>B3_R2_C1_2040</v>
      </c>
    </row>
    <row r="180" spans="1:11" x14ac:dyDescent="0.3">
      <c r="A180">
        <v>2040</v>
      </c>
      <c r="B180" t="s">
        <v>69</v>
      </c>
      <c r="C180">
        <v>602.9</v>
      </c>
      <c r="D180">
        <v>1495</v>
      </c>
      <c r="E180">
        <v>301.2</v>
      </c>
      <c r="F180">
        <v>491.7</v>
      </c>
      <c r="G180">
        <v>2890.8</v>
      </c>
      <c r="H180">
        <v>1390.3</v>
      </c>
      <c r="I180">
        <v>12909</v>
      </c>
      <c r="J180">
        <v>3969</v>
      </c>
      <c r="K180" s="6" t="str">
        <f t="shared" si="2"/>
        <v>B3_R2_C2_2040</v>
      </c>
    </row>
    <row r="181" spans="1:11" x14ac:dyDescent="0.3">
      <c r="A181">
        <v>2040</v>
      </c>
      <c r="B181" t="s">
        <v>70</v>
      </c>
      <c r="C181">
        <v>542.6</v>
      </c>
      <c r="D181">
        <v>1340.6</v>
      </c>
      <c r="E181">
        <v>273.8</v>
      </c>
      <c r="F181">
        <v>457.2</v>
      </c>
      <c r="G181">
        <v>2614.1999999999998</v>
      </c>
      <c r="H181">
        <v>1260.4000000000001</v>
      </c>
      <c r="I181">
        <v>12909</v>
      </c>
      <c r="J181">
        <v>3969</v>
      </c>
      <c r="K181" s="6" t="str">
        <f t="shared" si="2"/>
        <v>B3_R2_C3_2040</v>
      </c>
    </row>
    <row r="182" spans="1:11" x14ac:dyDescent="0.3">
      <c r="A182">
        <v>2045</v>
      </c>
      <c r="B182" t="s">
        <v>12</v>
      </c>
      <c r="C182">
        <v>735.8</v>
      </c>
      <c r="D182">
        <v>1730.7</v>
      </c>
      <c r="E182">
        <v>347</v>
      </c>
      <c r="F182">
        <v>536.6</v>
      </c>
      <c r="G182">
        <v>3350</v>
      </c>
      <c r="H182">
        <v>1605.9</v>
      </c>
      <c r="I182">
        <v>13047</v>
      </c>
      <c r="J182">
        <v>3969</v>
      </c>
      <c r="K182" s="6" t="str">
        <f t="shared" si="2"/>
        <v>A1_R1_C1_2045</v>
      </c>
    </row>
    <row r="183" spans="1:11" x14ac:dyDescent="0.3">
      <c r="A183">
        <v>2045</v>
      </c>
      <c r="B183" t="s">
        <v>14</v>
      </c>
      <c r="C183">
        <v>752.6</v>
      </c>
      <c r="D183">
        <v>1656.7</v>
      </c>
      <c r="E183">
        <v>343</v>
      </c>
      <c r="F183">
        <v>528.6</v>
      </c>
      <c r="G183">
        <v>3280.8</v>
      </c>
      <c r="H183">
        <v>1567.5</v>
      </c>
      <c r="I183">
        <v>13047</v>
      </c>
      <c r="J183">
        <v>3969</v>
      </c>
      <c r="K183" s="6" t="str">
        <f t="shared" si="2"/>
        <v>A1_R1_C2_2045</v>
      </c>
    </row>
    <row r="184" spans="1:11" x14ac:dyDescent="0.3">
      <c r="A184">
        <v>2045</v>
      </c>
      <c r="B184" t="s">
        <v>15</v>
      </c>
      <c r="C184">
        <v>768.2</v>
      </c>
      <c r="D184">
        <v>1581.3</v>
      </c>
      <c r="E184">
        <v>331.6</v>
      </c>
      <c r="F184">
        <v>508.9</v>
      </c>
      <c r="G184">
        <v>3190.1</v>
      </c>
      <c r="H184">
        <v>1517</v>
      </c>
      <c r="I184">
        <v>13047</v>
      </c>
      <c r="J184">
        <v>3969</v>
      </c>
      <c r="K184" s="6" t="str">
        <f t="shared" si="2"/>
        <v>A1_R1_C3_2045</v>
      </c>
    </row>
    <row r="185" spans="1:11" x14ac:dyDescent="0.3">
      <c r="A185">
        <v>2045</v>
      </c>
      <c r="B185" t="s">
        <v>16</v>
      </c>
      <c r="C185">
        <v>722.7</v>
      </c>
      <c r="D185">
        <v>1731.6</v>
      </c>
      <c r="E185">
        <v>346.9</v>
      </c>
      <c r="F185">
        <v>538.79999999999995</v>
      </c>
      <c r="G185">
        <v>3339.9</v>
      </c>
      <c r="H185">
        <v>1603.1</v>
      </c>
      <c r="I185">
        <v>12942</v>
      </c>
      <c r="J185">
        <v>3969</v>
      </c>
      <c r="K185" s="6" t="str">
        <f t="shared" si="2"/>
        <v>A1_R2_C1_2045</v>
      </c>
    </row>
    <row r="186" spans="1:11" x14ac:dyDescent="0.3">
      <c r="A186">
        <v>2045</v>
      </c>
      <c r="B186" t="s">
        <v>17</v>
      </c>
      <c r="C186">
        <v>744.5</v>
      </c>
      <c r="D186">
        <v>1656.3</v>
      </c>
      <c r="E186">
        <v>341.4</v>
      </c>
      <c r="F186">
        <v>530.1</v>
      </c>
      <c r="G186">
        <v>3272.3</v>
      </c>
      <c r="H186">
        <v>1564.8</v>
      </c>
      <c r="I186">
        <v>12942</v>
      </c>
      <c r="J186">
        <v>3969</v>
      </c>
      <c r="K186" s="6" t="str">
        <f t="shared" si="2"/>
        <v>A1_R2_C2_2045</v>
      </c>
    </row>
    <row r="187" spans="1:11" x14ac:dyDescent="0.3">
      <c r="A187">
        <v>2045</v>
      </c>
      <c r="B187" t="s">
        <v>18</v>
      </c>
      <c r="C187">
        <v>756.8</v>
      </c>
      <c r="D187">
        <v>1580.5</v>
      </c>
      <c r="E187">
        <v>330.5</v>
      </c>
      <c r="F187">
        <v>513.79999999999995</v>
      </c>
      <c r="G187">
        <v>3181.6</v>
      </c>
      <c r="H187">
        <v>1514.9</v>
      </c>
      <c r="I187">
        <v>12942</v>
      </c>
      <c r="J187">
        <v>3969</v>
      </c>
      <c r="K187" s="6" t="str">
        <f t="shared" si="2"/>
        <v>A1_R2_C3_2045</v>
      </c>
    </row>
    <row r="188" spans="1:11" x14ac:dyDescent="0.3">
      <c r="A188">
        <v>2045</v>
      </c>
      <c r="B188" t="s">
        <v>19</v>
      </c>
      <c r="C188">
        <v>681.2</v>
      </c>
      <c r="D188">
        <v>1649.3</v>
      </c>
      <c r="E188">
        <v>329.1</v>
      </c>
      <c r="F188">
        <v>522.4</v>
      </c>
      <c r="G188">
        <v>3182</v>
      </c>
      <c r="H188">
        <v>1530</v>
      </c>
      <c r="I188">
        <v>13047</v>
      </c>
      <c r="J188">
        <v>3969</v>
      </c>
      <c r="K188" s="6" t="str">
        <f t="shared" si="2"/>
        <v>A2_R1_C1_2045</v>
      </c>
    </row>
    <row r="189" spans="1:11" x14ac:dyDescent="0.3">
      <c r="A189">
        <v>2045</v>
      </c>
      <c r="B189" t="s">
        <v>20</v>
      </c>
      <c r="C189">
        <v>703</v>
      </c>
      <c r="D189">
        <v>1604.5</v>
      </c>
      <c r="E189">
        <v>320.89999999999998</v>
      </c>
      <c r="F189">
        <v>508.5</v>
      </c>
      <c r="G189">
        <v>3137</v>
      </c>
      <c r="H189">
        <v>1505</v>
      </c>
      <c r="I189">
        <v>13047</v>
      </c>
      <c r="J189">
        <v>3969</v>
      </c>
      <c r="K189" s="6" t="str">
        <f t="shared" si="2"/>
        <v>A2_R1_C2_2045</v>
      </c>
    </row>
    <row r="190" spans="1:11" x14ac:dyDescent="0.3">
      <c r="A190">
        <v>2045</v>
      </c>
      <c r="B190" t="s">
        <v>21</v>
      </c>
      <c r="C190">
        <v>718.6</v>
      </c>
      <c r="D190">
        <v>1537.2</v>
      </c>
      <c r="E190">
        <v>325</v>
      </c>
      <c r="F190">
        <v>498.6</v>
      </c>
      <c r="G190">
        <v>3079.4</v>
      </c>
      <c r="H190">
        <v>1469.6</v>
      </c>
      <c r="I190">
        <v>13047</v>
      </c>
      <c r="J190">
        <v>3969</v>
      </c>
      <c r="K190" s="6" t="str">
        <f t="shared" si="2"/>
        <v>A2_R1_C3_2045</v>
      </c>
    </row>
    <row r="191" spans="1:11" x14ac:dyDescent="0.3">
      <c r="A191">
        <v>2045</v>
      </c>
      <c r="B191" t="s">
        <v>22</v>
      </c>
      <c r="C191">
        <v>667.1</v>
      </c>
      <c r="D191">
        <v>1659.6</v>
      </c>
      <c r="E191">
        <v>325.89999999999998</v>
      </c>
      <c r="F191">
        <v>524.70000000000005</v>
      </c>
      <c r="G191">
        <v>3177.3</v>
      </c>
      <c r="H191">
        <v>1531.2</v>
      </c>
      <c r="I191">
        <v>12942</v>
      </c>
      <c r="J191">
        <v>3969</v>
      </c>
      <c r="K191" s="6" t="str">
        <f t="shared" si="2"/>
        <v>A2_R2_C1_2045</v>
      </c>
    </row>
    <row r="192" spans="1:11" x14ac:dyDescent="0.3">
      <c r="A192">
        <v>2045</v>
      </c>
      <c r="B192" t="s">
        <v>23</v>
      </c>
      <c r="C192">
        <v>689.7</v>
      </c>
      <c r="D192">
        <v>1611.4</v>
      </c>
      <c r="E192">
        <v>320.39999999999998</v>
      </c>
      <c r="F192">
        <v>512.79999999999995</v>
      </c>
      <c r="G192">
        <v>3134.4</v>
      </c>
      <c r="H192">
        <v>1506.5</v>
      </c>
      <c r="I192">
        <v>12942</v>
      </c>
      <c r="J192">
        <v>3969</v>
      </c>
      <c r="K192" s="6" t="str">
        <f t="shared" si="2"/>
        <v>A2_R2_C2_2045</v>
      </c>
    </row>
    <row r="193" spans="1:11" x14ac:dyDescent="0.3">
      <c r="A193">
        <v>2045</v>
      </c>
      <c r="B193" t="s">
        <v>24</v>
      </c>
      <c r="C193">
        <v>711.3</v>
      </c>
      <c r="D193">
        <v>1537.8</v>
      </c>
      <c r="E193">
        <v>324.5</v>
      </c>
      <c r="F193">
        <v>500.4</v>
      </c>
      <c r="G193">
        <v>3073.9</v>
      </c>
      <c r="H193">
        <v>1467.9</v>
      </c>
      <c r="I193">
        <v>12942</v>
      </c>
      <c r="J193">
        <v>3969</v>
      </c>
      <c r="K193" s="6" t="str">
        <f t="shared" si="2"/>
        <v>A2_R2_C3_2045</v>
      </c>
    </row>
    <row r="194" spans="1:11" x14ac:dyDescent="0.3">
      <c r="A194">
        <v>2045</v>
      </c>
      <c r="B194" t="s">
        <v>25</v>
      </c>
      <c r="C194">
        <v>598.9</v>
      </c>
      <c r="D194">
        <v>1498.2</v>
      </c>
      <c r="E194">
        <v>319.5</v>
      </c>
      <c r="F194">
        <v>495.3</v>
      </c>
      <c r="G194">
        <v>2912</v>
      </c>
      <c r="H194">
        <v>1400.9</v>
      </c>
      <c r="I194">
        <v>13047</v>
      </c>
      <c r="J194">
        <v>3969</v>
      </c>
      <c r="K194" s="6" t="str">
        <f t="shared" si="2"/>
        <v>A3_R1_C1_2045</v>
      </c>
    </row>
    <row r="195" spans="1:11" x14ac:dyDescent="0.3">
      <c r="A195">
        <v>2045</v>
      </c>
      <c r="B195" t="s">
        <v>26</v>
      </c>
      <c r="C195">
        <v>620.6</v>
      </c>
      <c r="D195">
        <v>1485.4</v>
      </c>
      <c r="E195">
        <v>310.39999999999998</v>
      </c>
      <c r="F195">
        <v>493.9</v>
      </c>
      <c r="G195">
        <v>2910.3</v>
      </c>
      <c r="H195">
        <v>1400.3</v>
      </c>
      <c r="I195">
        <v>13047</v>
      </c>
      <c r="J195">
        <v>3969</v>
      </c>
      <c r="K195" s="6" t="str">
        <f t="shared" ref="K195:K258" si="3">B195&amp;"_"&amp;A195</f>
        <v>A3_R1_C2_2045</v>
      </c>
    </row>
    <row r="196" spans="1:11" x14ac:dyDescent="0.3">
      <c r="A196">
        <v>2045</v>
      </c>
      <c r="B196" t="s">
        <v>27</v>
      </c>
      <c r="C196">
        <v>641.20000000000005</v>
      </c>
      <c r="D196">
        <v>1466</v>
      </c>
      <c r="E196">
        <v>310.7</v>
      </c>
      <c r="F196">
        <v>485.1</v>
      </c>
      <c r="G196">
        <v>2903</v>
      </c>
      <c r="H196">
        <v>1393.8</v>
      </c>
      <c r="I196">
        <v>13047</v>
      </c>
      <c r="J196">
        <v>3969</v>
      </c>
      <c r="K196" s="6" t="str">
        <f t="shared" si="3"/>
        <v>A3_R1_C3_2045</v>
      </c>
    </row>
    <row r="197" spans="1:11" x14ac:dyDescent="0.3">
      <c r="A197">
        <v>2045</v>
      </c>
      <c r="B197" t="s">
        <v>28</v>
      </c>
      <c r="C197">
        <v>585.9</v>
      </c>
      <c r="D197">
        <v>1504.5</v>
      </c>
      <c r="E197">
        <v>317.89999999999998</v>
      </c>
      <c r="F197">
        <v>501.1</v>
      </c>
      <c r="G197">
        <v>2909.4</v>
      </c>
      <c r="H197">
        <v>1402.6</v>
      </c>
      <c r="I197">
        <v>12942</v>
      </c>
      <c r="J197">
        <v>3969</v>
      </c>
      <c r="K197" s="6" t="str">
        <f t="shared" si="3"/>
        <v>A3_R2_C1_2045</v>
      </c>
    </row>
    <row r="198" spans="1:11" x14ac:dyDescent="0.3">
      <c r="A198">
        <v>2045</v>
      </c>
      <c r="B198" t="s">
        <v>29</v>
      </c>
      <c r="C198">
        <v>609.9</v>
      </c>
      <c r="D198">
        <v>1504.9</v>
      </c>
      <c r="E198">
        <v>302.3</v>
      </c>
      <c r="F198">
        <v>493.4</v>
      </c>
      <c r="G198">
        <v>2910.5</v>
      </c>
      <c r="H198">
        <v>1404.5</v>
      </c>
      <c r="I198">
        <v>12942</v>
      </c>
      <c r="J198">
        <v>3969</v>
      </c>
      <c r="K198" s="6" t="str">
        <f t="shared" si="3"/>
        <v>A3_R2_C2_2045</v>
      </c>
    </row>
    <row r="199" spans="1:11" x14ac:dyDescent="0.3">
      <c r="A199">
        <v>2045</v>
      </c>
      <c r="B199" t="s">
        <v>30</v>
      </c>
      <c r="C199">
        <v>632.70000000000005</v>
      </c>
      <c r="D199">
        <v>1465.9</v>
      </c>
      <c r="E199">
        <v>314.10000000000002</v>
      </c>
      <c r="F199">
        <v>489.7</v>
      </c>
      <c r="G199">
        <v>2902.4</v>
      </c>
      <c r="H199">
        <v>1394.4</v>
      </c>
      <c r="I199">
        <v>12942</v>
      </c>
      <c r="J199">
        <v>3969</v>
      </c>
      <c r="K199" s="6" t="str">
        <f t="shared" si="3"/>
        <v>A3_R2_C3_2045</v>
      </c>
    </row>
    <row r="200" spans="1:11" x14ac:dyDescent="0.3">
      <c r="A200">
        <v>2045</v>
      </c>
      <c r="B200" t="s">
        <v>31</v>
      </c>
      <c r="C200">
        <v>717.3</v>
      </c>
      <c r="D200">
        <v>1702.4</v>
      </c>
      <c r="E200">
        <v>338</v>
      </c>
      <c r="F200">
        <v>529.29999999999995</v>
      </c>
      <c r="G200">
        <v>3287</v>
      </c>
      <c r="H200">
        <v>1577.9</v>
      </c>
      <c r="I200">
        <v>13047</v>
      </c>
      <c r="J200">
        <v>3969</v>
      </c>
      <c r="K200" s="6" t="str">
        <f t="shared" si="3"/>
        <v>B1_R1_C1_2045</v>
      </c>
    </row>
    <row r="201" spans="1:11" x14ac:dyDescent="0.3">
      <c r="A201">
        <v>2045</v>
      </c>
      <c r="B201" t="s">
        <v>33</v>
      </c>
      <c r="C201">
        <v>677.7</v>
      </c>
      <c r="D201">
        <v>1578.9</v>
      </c>
      <c r="E201">
        <v>320.89999999999998</v>
      </c>
      <c r="F201">
        <v>504.7</v>
      </c>
      <c r="G201">
        <v>3082.2</v>
      </c>
      <c r="H201">
        <v>1480.8</v>
      </c>
      <c r="I201">
        <v>13047</v>
      </c>
      <c r="J201">
        <v>3969</v>
      </c>
      <c r="K201" s="6" t="str">
        <f t="shared" si="3"/>
        <v>B1_R1_C2_2045</v>
      </c>
    </row>
    <row r="202" spans="1:11" x14ac:dyDescent="0.3">
      <c r="A202">
        <v>2045</v>
      </c>
      <c r="B202" t="s">
        <v>35</v>
      </c>
      <c r="C202">
        <v>604</v>
      </c>
      <c r="D202">
        <v>1424.3</v>
      </c>
      <c r="E202">
        <v>289.5</v>
      </c>
      <c r="F202">
        <v>470.2</v>
      </c>
      <c r="G202">
        <v>2788</v>
      </c>
      <c r="H202">
        <v>1344</v>
      </c>
      <c r="I202">
        <v>13047</v>
      </c>
      <c r="J202">
        <v>3969</v>
      </c>
      <c r="K202" s="6" t="str">
        <f t="shared" si="3"/>
        <v>B1_R1_C3_2045</v>
      </c>
    </row>
    <row r="203" spans="1:11" x14ac:dyDescent="0.3">
      <c r="A203">
        <v>2045</v>
      </c>
      <c r="B203" t="s">
        <v>37</v>
      </c>
      <c r="C203">
        <v>696.4</v>
      </c>
      <c r="D203">
        <v>1702.4</v>
      </c>
      <c r="E203">
        <v>333.9</v>
      </c>
      <c r="F203">
        <v>530.4</v>
      </c>
      <c r="G203">
        <v>3263.1</v>
      </c>
      <c r="H203">
        <v>1570.1</v>
      </c>
      <c r="I203">
        <v>12942</v>
      </c>
      <c r="J203">
        <v>3969</v>
      </c>
      <c r="K203" s="6" t="str">
        <f t="shared" si="3"/>
        <v>B1_R2_C1_2045</v>
      </c>
    </row>
    <row r="204" spans="1:11" x14ac:dyDescent="0.3">
      <c r="A204">
        <v>2045</v>
      </c>
      <c r="B204" t="s">
        <v>38</v>
      </c>
      <c r="C204">
        <v>656.8</v>
      </c>
      <c r="D204">
        <v>1578.6</v>
      </c>
      <c r="E204">
        <v>314.39999999999998</v>
      </c>
      <c r="F204">
        <v>504.3</v>
      </c>
      <c r="G204">
        <v>3054.1</v>
      </c>
      <c r="H204">
        <v>1471.4</v>
      </c>
      <c r="I204">
        <v>12942</v>
      </c>
      <c r="J204">
        <v>3969</v>
      </c>
      <c r="K204" s="6" t="str">
        <f t="shared" si="3"/>
        <v>B1_R2_C2_2045</v>
      </c>
    </row>
    <row r="205" spans="1:11" x14ac:dyDescent="0.3">
      <c r="A205">
        <v>2045</v>
      </c>
      <c r="B205" t="s">
        <v>39</v>
      </c>
      <c r="C205">
        <v>585.4</v>
      </c>
      <c r="D205">
        <v>1423</v>
      </c>
      <c r="E205">
        <v>285.39999999999998</v>
      </c>
      <c r="F205">
        <v>471</v>
      </c>
      <c r="G205">
        <v>2764.9</v>
      </c>
      <c r="H205">
        <v>1336.1</v>
      </c>
      <c r="I205">
        <v>12942</v>
      </c>
      <c r="J205">
        <v>3969</v>
      </c>
      <c r="K205" s="6" t="str">
        <f t="shared" si="3"/>
        <v>B1_R2_C3_2045</v>
      </c>
    </row>
    <row r="206" spans="1:11" x14ac:dyDescent="0.3">
      <c r="A206">
        <v>2045</v>
      </c>
      <c r="B206" t="s">
        <v>40</v>
      </c>
      <c r="C206">
        <v>652.29999999999995</v>
      </c>
      <c r="D206">
        <v>1605.5</v>
      </c>
      <c r="E206">
        <v>318.2</v>
      </c>
      <c r="F206">
        <v>512.4</v>
      </c>
      <c r="G206">
        <v>3088.5</v>
      </c>
      <c r="H206">
        <v>1487.8</v>
      </c>
      <c r="I206">
        <v>13047</v>
      </c>
      <c r="J206">
        <v>3969</v>
      </c>
      <c r="K206" s="6" t="str">
        <f t="shared" si="3"/>
        <v>B2_R1_C1_2045</v>
      </c>
    </row>
    <row r="207" spans="1:11" x14ac:dyDescent="0.3">
      <c r="A207">
        <v>2045</v>
      </c>
      <c r="B207" t="s">
        <v>42</v>
      </c>
      <c r="C207">
        <v>618.4</v>
      </c>
      <c r="D207">
        <v>1496.4</v>
      </c>
      <c r="E207">
        <v>297.2</v>
      </c>
      <c r="F207">
        <v>487.2</v>
      </c>
      <c r="G207">
        <v>2899.3</v>
      </c>
      <c r="H207">
        <v>1398.7</v>
      </c>
      <c r="I207">
        <v>13047</v>
      </c>
      <c r="J207">
        <v>3969</v>
      </c>
      <c r="K207" s="6" t="str">
        <f t="shared" si="3"/>
        <v>B2_R1_C2_2045</v>
      </c>
    </row>
    <row r="208" spans="1:11" x14ac:dyDescent="0.3">
      <c r="A208">
        <v>2045</v>
      </c>
      <c r="B208" t="s">
        <v>55</v>
      </c>
      <c r="C208">
        <v>546.70000000000005</v>
      </c>
      <c r="D208">
        <v>1340.6</v>
      </c>
      <c r="E208">
        <v>273.3</v>
      </c>
      <c r="F208">
        <v>454.9</v>
      </c>
      <c r="G208">
        <v>2615.5</v>
      </c>
      <c r="H208">
        <v>1264.8</v>
      </c>
      <c r="I208">
        <v>13047</v>
      </c>
      <c r="J208">
        <v>3969</v>
      </c>
      <c r="K208" s="6" t="str">
        <f t="shared" si="3"/>
        <v>B2_R1_C3_2045</v>
      </c>
    </row>
    <row r="209" spans="1:11" x14ac:dyDescent="0.3">
      <c r="A209">
        <v>2045</v>
      </c>
      <c r="B209" t="s">
        <v>58</v>
      </c>
      <c r="C209">
        <v>630.79999999999995</v>
      </c>
      <c r="D209">
        <v>1609</v>
      </c>
      <c r="E209">
        <v>314.2</v>
      </c>
      <c r="F209">
        <v>515.20000000000005</v>
      </c>
      <c r="G209">
        <v>3069.1</v>
      </c>
      <c r="H209">
        <v>1482.5</v>
      </c>
      <c r="I209">
        <v>12942</v>
      </c>
      <c r="J209">
        <v>3969</v>
      </c>
      <c r="K209" s="6" t="str">
        <f t="shared" si="3"/>
        <v>B2_R2_C1_2045</v>
      </c>
    </row>
    <row r="210" spans="1:11" x14ac:dyDescent="0.3">
      <c r="A210">
        <v>2045</v>
      </c>
      <c r="B210" t="s">
        <v>59</v>
      </c>
      <c r="C210">
        <v>596.6</v>
      </c>
      <c r="D210">
        <v>1497.3</v>
      </c>
      <c r="E210">
        <v>293.3</v>
      </c>
      <c r="F210">
        <v>489.7</v>
      </c>
      <c r="G210">
        <v>2876.8</v>
      </c>
      <c r="H210">
        <v>1391.9</v>
      </c>
      <c r="I210">
        <v>12942</v>
      </c>
      <c r="J210">
        <v>3969</v>
      </c>
      <c r="K210" s="6" t="str">
        <f t="shared" si="3"/>
        <v>B2_R2_C2_2045</v>
      </c>
    </row>
    <row r="211" spans="1:11" x14ac:dyDescent="0.3">
      <c r="A211">
        <v>2045</v>
      </c>
      <c r="B211" t="s">
        <v>61</v>
      </c>
      <c r="C211">
        <v>527.4</v>
      </c>
      <c r="D211">
        <v>1341.4</v>
      </c>
      <c r="E211">
        <v>270</v>
      </c>
      <c r="F211">
        <v>457.2</v>
      </c>
      <c r="G211">
        <v>2596</v>
      </c>
      <c r="H211">
        <v>1259</v>
      </c>
      <c r="I211">
        <v>12942</v>
      </c>
      <c r="J211">
        <v>3969</v>
      </c>
      <c r="K211" s="6" t="str">
        <f t="shared" si="3"/>
        <v>B2_R2_C3_2045</v>
      </c>
    </row>
    <row r="212" spans="1:11" x14ac:dyDescent="0.3">
      <c r="A212">
        <v>2045</v>
      </c>
      <c r="B212" t="s">
        <v>62</v>
      </c>
      <c r="C212">
        <v>625.79999999999995</v>
      </c>
      <c r="D212">
        <v>1556.8</v>
      </c>
      <c r="E212">
        <v>312.89999999999998</v>
      </c>
      <c r="F212">
        <v>506.4</v>
      </c>
      <c r="G212">
        <v>3001.8</v>
      </c>
      <c r="H212">
        <v>1446.5</v>
      </c>
      <c r="I212">
        <v>13047</v>
      </c>
      <c r="J212">
        <v>3969</v>
      </c>
      <c r="K212" s="6" t="str">
        <f t="shared" si="3"/>
        <v>B3_R1_C1_2045</v>
      </c>
    </row>
    <row r="213" spans="1:11" x14ac:dyDescent="0.3">
      <c r="A213">
        <v>2045</v>
      </c>
      <c r="B213" t="s">
        <v>64</v>
      </c>
      <c r="C213">
        <v>590.5</v>
      </c>
      <c r="D213">
        <v>1452.2</v>
      </c>
      <c r="E213">
        <v>292.3</v>
      </c>
      <c r="F213">
        <v>480.8</v>
      </c>
      <c r="G213">
        <v>2815.8</v>
      </c>
      <c r="H213">
        <v>1359.6</v>
      </c>
      <c r="I213">
        <v>13047</v>
      </c>
      <c r="J213">
        <v>3969</v>
      </c>
      <c r="K213" s="6" t="str">
        <f t="shared" si="3"/>
        <v>B3_R1_C2_2045</v>
      </c>
    </row>
    <row r="214" spans="1:11" x14ac:dyDescent="0.3">
      <c r="A214">
        <v>2045</v>
      </c>
      <c r="B214" t="s">
        <v>66</v>
      </c>
      <c r="C214">
        <v>525.70000000000005</v>
      </c>
      <c r="D214">
        <v>1299.5</v>
      </c>
      <c r="E214">
        <v>269.10000000000002</v>
      </c>
      <c r="F214">
        <v>447.4</v>
      </c>
      <c r="G214">
        <v>2541.6999999999998</v>
      </c>
      <c r="H214">
        <v>1229.5999999999999</v>
      </c>
      <c r="I214">
        <v>13047</v>
      </c>
      <c r="J214">
        <v>3969</v>
      </c>
      <c r="K214" s="6" t="str">
        <f t="shared" si="3"/>
        <v>B3_R1_C3_2045</v>
      </c>
    </row>
    <row r="215" spans="1:11" x14ac:dyDescent="0.3">
      <c r="A215">
        <v>2045</v>
      </c>
      <c r="B215" t="s">
        <v>68</v>
      </c>
      <c r="C215">
        <v>603.4</v>
      </c>
      <c r="D215">
        <v>1553.7</v>
      </c>
      <c r="E215">
        <v>311</v>
      </c>
      <c r="F215">
        <v>508.7</v>
      </c>
      <c r="G215">
        <v>2976.8</v>
      </c>
      <c r="H215">
        <v>1437.7</v>
      </c>
      <c r="I215">
        <v>12942</v>
      </c>
      <c r="J215">
        <v>3969</v>
      </c>
      <c r="K215" s="6" t="str">
        <f t="shared" si="3"/>
        <v>B3_R2_C1_2045</v>
      </c>
    </row>
    <row r="216" spans="1:11" x14ac:dyDescent="0.3">
      <c r="A216">
        <v>2045</v>
      </c>
      <c r="B216" t="s">
        <v>69</v>
      </c>
      <c r="C216">
        <v>569.6</v>
      </c>
      <c r="D216">
        <v>1450.9</v>
      </c>
      <c r="E216">
        <v>290.5</v>
      </c>
      <c r="F216">
        <v>483.6</v>
      </c>
      <c r="G216">
        <v>2794.5</v>
      </c>
      <c r="H216">
        <v>1352.6</v>
      </c>
      <c r="I216">
        <v>12942</v>
      </c>
      <c r="J216">
        <v>3969</v>
      </c>
      <c r="K216" s="6" t="str">
        <f t="shared" si="3"/>
        <v>B3_R2_C2_2045</v>
      </c>
    </row>
    <row r="217" spans="1:11" x14ac:dyDescent="0.3">
      <c r="A217">
        <v>2045</v>
      </c>
      <c r="B217" t="s">
        <v>70</v>
      </c>
      <c r="C217">
        <v>506.8</v>
      </c>
      <c r="D217">
        <v>1297.9000000000001</v>
      </c>
      <c r="E217">
        <v>267.3</v>
      </c>
      <c r="F217">
        <v>450</v>
      </c>
      <c r="G217">
        <v>2522</v>
      </c>
      <c r="H217">
        <v>1223.2</v>
      </c>
      <c r="I217">
        <v>12942</v>
      </c>
      <c r="J217">
        <v>3969</v>
      </c>
      <c r="K217" s="6" t="str">
        <f t="shared" si="3"/>
        <v>B3_R2_C3_2045</v>
      </c>
    </row>
    <row r="218" spans="1:11" x14ac:dyDescent="0.3">
      <c r="A218">
        <v>2050</v>
      </c>
      <c r="B218" t="s">
        <v>12</v>
      </c>
      <c r="C218">
        <v>747.3</v>
      </c>
      <c r="D218">
        <v>1807.9</v>
      </c>
      <c r="E218">
        <v>353.7</v>
      </c>
      <c r="F218">
        <v>551.4</v>
      </c>
      <c r="G218">
        <v>3460.2</v>
      </c>
      <c r="H218">
        <v>1668.1</v>
      </c>
      <c r="I218">
        <v>13063</v>
      </c>
      <c r="J218">
        <v>3969</v>
      </c>
      <c r="K218" s="6" t="str">
        <f t="shared" si="3"/>
        <v>A1_R1_C1_2050</v>
      </c>
    </row>
    <row r="219" spans="1:11" x14ac:dyDescent="0.3">
      <c r="A219">
        <v>2050</v>
      </c>
      <c r="B219" t="s">
        <v>14</v>
      </c>
      <c r="C219">
        <v>770</v>
      </c>
      <c r="D219">
        <v>1713</v>
      </c>
      <c r="E219">
        <v>347.2</v>
      </c>
      <c r="F219">
        <v>537.1</v>
      </c>
      <c r="G219">
        <v>3367.4</v>
      </c>
      <c r="H219">
        <v>1616.3</v>
      </c>
      <c r="I219">
        <v>13063</v>
      </c>
      <c r="J219">
        <v>3969</v>
      </c>
      <c r="K219" s="6" t="str">
        <f t="shared" si="3"/>
        <v>A1_R1_C2_2050</v>
      </c>
    </row>
    <row r="220" spans="1:11" x14ac:dyDescent="0.3">
      <c r="A220">
        <v>2050</v>
      </c>
      <c r="B220" t="s">
        <v>15</v>
      </c>
      <c r="C220">
        <v>788.7</v>
      </c>
      <c r="D220">
        <v>1612</v>
      </c>
      <c r="E220">
        <v>333.2</v>
      </c>
      <c r="F220">
        <v>519</v>
      </c>
      <c r="G220">
        <v>3252.9</v>
      </c>
      <c r="H220">
        <v>1553</v>
      </c>
      <c r="I220">
        <v>13063</v>
      </c>
      <c r="J220">
        <v>3969</v>
      </c>
      <c r="K220" s="6" t="str">
        <f t="shared" si="3"/>
        <v>A1_R1_C3_2050</v>
      </c>
    </row>
    <row r="221" spans="1:11" x14ac:dyDescent="0.3">
      <c r="A221">
        <v>2050</v>
      </c>
      <c r="B221" t="s">
        <v>16</v>
      </c>
      <c r="C221">
        <v>731.1</v>
      </c>
      <c r="D221">
        <v>1810.1</v>
      </c>
      <c r="E221">
        <v>352.6</v>
      </c>
      <c r="F221">
        <v>553.6</v>
      </c>
      <c r="G221">
        <v>3447.4</v>
      </c>
      <c r="H221">
        <v>1664.4</v>
      </c>
      <c r="I221">
        <v>12958</v>
      </c>
      <c r="J221">
        <v>3969</v>
      </c>
      <c r="K221" s="6" t="str">
        <f t="shared" si="3"/>
        <v>A1_R2_C1_2050</v>
      </c>
    </row>
    <row r="222" spans="1:11" x14ac:dyDescent="0.3">
      <c r="A222">
        <v>2050</v>
      </c>
      <c r="B222" t="s">
        <v>17</v>
      </c>
      <c r="C222">
        <v>759.1</v>
      </c>
      <c r="D222">
        <v>1713.6</v>
      </c>
      <c r="E222">
        <v>344.8</v>
      </c>
      <c r="F222">
        <v>538.9</v>
      </c>
      <c r="G222">
        <v>3356.3</v>
      </c>
      <c r="H222">
        <v>1612.8</v>
      </c>
      <c r="I222">
        <v>12958</v>
      </c>
      <c r="J222">
        <v>3969</v>
      </c>
      <c r="K222" s="6" t="str">
        <f t="shared" si="3"/>
        <v>A1_R2_C2_2050</v>
      </c>
    </row>
    <row r="223" spans="1:11" x14ac:dyDescent="0.3">
      <c r="A223">
        <v>2050</v>
      </c>
      <c r="B223" t="s">
        <v>18</v>
      </c>
      <c r="C223">
        <v>774.9</v>
      </c>
      <c r="D223">
        <v>1612</v>
      </c>
      <c r="E223">
        <v>331.3</v>
      </c>
      <c r="F223">
        <v>523.79999999999995</v>
      </c>
      <c r="G223">
        <v>3241.9</v>
      </c>
      <c r="H223">
        <v>1550</v>
      </c>
      <c r="I223">
        <v>12958</v>
      </c>
      <c r="J223">
        <v>3969</v>
      </c>
      <c r="K223" s="6" t="str">
        <f t="shared" si="3"/>
        <v>A1_R2_C3_2050</v>
      </c>
    </row>
    <row r="224" spans="1:11" x14ac:dyDescent="0.3">
      <c r="A224">
        <v>2050</v>
      </c>
      <c r="B224" t="s">
        <v>19</v>
      </c>
      <c r="C224">
        <v>680.4</v>
      </c>
      <c r="D224">
        <v>1707.7</v>
      </c>
      <c r="E224">
        <v>331.3</v>
      </c>
      <c r="F224">
        <v>534</v>
      </c>
      <c r="G224">
        <v>3253.4</v>
      </c>
      <c r="H224">
        <v>1574.1</v>
      </c>
      <c r="I224">
        <v>13063</v>
      </c>
      <c r="J224">
        <v>3969</v>
      </c>
      <c r="K224" s="6" t="str">
        <f t="shared" si="3"/>
        <v>A2_R1_C1_2050</v>
      </c>
    </row>
    <row r="225" spans="1:11" x14ac:dyDescent="0.3">
      <c r="A225">
        <v>2050</v>
      </c>
      <c r="B225" t="s">
        <v>20</v>
      </c>
      <c r="C225">
        <v>706.3</v>
      </c>
      <c r="D225">
        <v>1646.7</v>
      </c>
      <c r="E225">
        <v>324.5</v>
      </c>
      <c r="F225">
        <v>516.4</v>
      </c>
      <c r="G225">
        <v>3193.8</v>
      </c>
      <c r="H225">
        <v>1540.9</v>
      </c>
      <c r="I225">
        <v>13063</v>
      </c>
      <c r="J225">
        <v>3969</v>
      </c>
      <c r="K225" s="6" t="str">
        <f t="shared" si="3"/>
        <v>A2_R1_C2_2050</v>
      </c>
    </row>
    <row r="226" spans="1:11" x14ac:dyDescent="0.3">
      <c r="A226">
        <v>2050</v>
      </c>
      <c r="B226" t="s">
        <v>21</v>
      </c>
      <c r="C226">
        <v>728.8</v>
      </c>
      <c r="D226">
        <v>1564.4</v>
      </c>
      <c r="E226">
        <v>325</v>
      </c>
      <c r="F226">
        <v>503</v>
      </c>
      <c r="G226">
        <v>3121.2</v>
      </c>
      <c r="H226">
        <v>1496.2</v>
      </c>
      <c r="I226">
        <v>13063</v>
      </c>
      <c r="J226">
        <v>3969</v>
      </c>
      <c r="K226" s="6" t="str">
        <f t="shared" si="3"/>
        <v>A2_R1_C3_2050</v>
      </c>
    </row>
    <row r="227" spans="1:11" x14ac:dyDescent="0.3">
      <c r="A227">
        <v>2050</v>
      </c>
      <c r="B227" t="s">
        <v>22</v>
      </c>
      <c r="C227">
        <v>663.6</v>
      </c>
      <c r="D227">
        <v>1719.1</v>
      </c>
      <c r="E227">
        <v>327.39999999999998</v>
      </c>
      <c r="F227">
        <v>536.5</v>
      </c>
      <c r="G227">
        <v>3246.6</v>
      </c>
      <c r="H227">
        <v>1574.7</v>
      </c>
      <c r="I227">
        <v>12958</v>
      </c>
      <c r="J227">
        <v>3969</v>
      </c>
      <c r="K227" s="6" t="str">
        <f t="shared" si="3"/>
        <v>A2_R2_C1_2050</v>
      </c>
    </row>
    <row r="228" spans="1:11" x14ac:dyDescent="0.3">
      <c r="A228">
        <v>2050</v>
      </c>
      <c r="B228" t="s">
        <v>23</v>
      </c>
      <c r="C228">
        <v>691.7</v>
      </c>
      <c r="D228">
        <v>1655.4</v>
      </c>
      <c r="E228">
        <v>323</v>
      </c>
      <c r="F228">
        <v>520.79999999999995</v>
      </c>
      <c r="G228">
        <v>3190.9</v>
      </c>
      <c r="H228">
        <v>1542.4</v>
      </c>
      <c r="I228">
        <v>12958</v>
      </c>
      <c r="J228">
        <v>3969</v>
      </c>
      <c r="K228" s="6" t="str">
        <f t="shared" si="3"/>
        <v>A2_R2_C2_2050</v>
      </c>
    </row>
    <row r="229" spans="1:11" x14ac:dyDescent="0.3">
      <c r="A229">
        <v>2050</v>
      </c>
      <c r="B229" t="s">
        <v>24</v>
      </c>
      <c r="C229">
        <v>719.4</v>
      </c>
      <c r="D229">
        <v>1565.7</v>
      </c>
      <c r="E229">
        <v>323.7</v>
      </c>
      <c r="F229">
        <v>505</v>
      </c>
      <c r="G229">
        <v>3113.8</v>
      </c>
      <c r="H229">
        <v>1494</v>
      </c>
      <c r="I229">
        <v>12958</v>
      </c>
      <c r="J229">
        <v>3969</v>
      </c>
      <c r="K229" s="6" t="str">
        <f t="shared" si="3"/>
        <v>A2_R2_C3_2050</v>
      </c>
    </row>
    <row r="230" spans="1:11" x14ac:dyDescent="0.3">
      <c r="A230">
        <v>2050</v>
      </c>
      <c r="B230" t="s">
        <v>25</v>
      </c>
      <c r="C230">
        <v>581.29999999999995</v>
      </c>
      <c r="D230">
        <v>1508.9</v>
      </c>
      <c r="E230">
        <v>321.39999999999998</v>
      </c>
      <c r="F230">
        <v>502</v>
      </c>
      <c r="G230">
        <v>2913.7</v>
      </c>
      <c r="H230">
        <v>1409.4</v>
      </c>
      <c r="I230">
        <v>13063</v>
      </c>
      <c r="J230">
        <v>3969</v>
      </c>
      <c r="K230" s="6" t="str">
        <f t="shared" si="3"/>
        <v>A3_R1_C1_2050</v>
      </c>
    </row>
    <row r="231" spans="1:11" x14ac:dyDescent="0.3">
      <c r="A231">
        <v>2050</v>
      </c>
      <c r="B231" t="s">
        <v>26</v>
      </c>
      <c r="C231">
        <v>606.29999999999995</v>
      </c>
      <c r="D231">
        <v>1500.9</v>
      </c>
      <c r="E231">
        <v>307.10000000000002</v>
      </c>
      <c r="F231">
        <v>495.1</v>
      </c>
      <c r="G231">
        <v>2909.3</v>
      </c>
      <c r="H231">
        <v>1409.1</v>
      </c>
      <c r="I231">
        <v>13063</v>
      </c>
      <c r="J231">
        <v>3969</v>
      </c>
      <c r="K231" s="6" t="str">
        <f t="shared" si="3"/>
        <v>A3_R1_C2_2050</v>
      </c>
    </row>
    <row r="232" spans="1:11" x14ac:dyDescent="0.3">
      <c r="A232">
        <v>2050</v>
      </c>
      <c r="B232" t="s">
        <v>27</v>
      </c>
      <c r="C232">
        <v>632.70000000000005</v>
      </c>
      <c r="D232">
        <v>1475.1</v>
      </c>
      <c r="E232">
        <v>309.10000000000002</v>
      </c>
      <c r="F232">
        <v>486.8</v>
      </c>
      <c r="G232">
        <v>2903.7</v>
      </c>
      <c r="H232">
        <v>1402.4</v>
      </c>
      <c r="I232">
        <v>13063</v>
      </c>
      <c r="J232">
        <v>3969</v>
      </c>
      <c r="K232" s="6" t="str">
        <f t="shared" si="3"/>
        <v>A3_R1_C3_2050</v>
      </c>
    </row>
    <row r="233" spans="1:11" x14ac:dyDescent="0.3">
      <c r="A233">
        <v>2050</v>
      </c>
      <c r="B233" t="s">
        <v>28</v>
      </c>
      <c r="C233">
        <v>566</v>
      </c>
      <c r="D233">
        <v>1517.3</v>
      </c>
      <c r="E233">
        <v>319</v>
      </c>
      <c r="F233">
        <v>508.5</v>
      </c>
      <c r="G233">
        <v>2910.8</v>
      </c>
      <c r="H233">
        <v>1411.3</v>
      </c>
      <c r="I233">
        <v>12958</v>
      </c>
      <c r="J233">
        <v>3969</v>
      </c>
      <c r="K233" s="6" t="str">
        <f t="shared" si="3"/>
        <v>A3_R2_C1_2050</v>
      </c>
    </row>
    <row r="234" spans="1:11" x14ac:dyDescent="0.3">
      <c r="A234">
        <v>2050</v>
      </c>
      <c r="B234" t="s">
        <v>29</v>
      </c>
      <c r="C234">
        <v>593.6</v>
      </c>
      <c r="D234">
        <v>1522.2</v>
      </c>
      <c r="E234">
        <v>298.89999999999998</v>
      </c>
      <c r="F234">
        <v>495.1</v>
      </c>
      <c r="G234">
        <v>2909.7</v>
      </c>
      <c r="H234">
        <v>1413.8</v>
      </c>
      <c r="I234">
        <v>12958</v>
      </c>
      <c r="J234">
        <v>3969</v>
      </c>
      <c r="K234" s="6" t="str">
        <f t="shared" si="3"/>
        <v>A3_R2_C2_2050</v>
      </c>
    </row>
    <row r="235" spans="1:11" x14ac:dyDescent="0.3">
      <c r="A235">
        <v>2050</v>
      </c>
      <c r="B235" t="s">
        <v>30</v>
      </c>
      <c r="C235">
        <v>623.29999999999995</v>
      </c>
      <c r="D235">
        <v>1477.2</v>
      </c>
      <c r="E235">
        <v>311.39999999999998</v>
      </c>
      <c r="F235">
        <v>491.4</v>
      </c>
      <c r="G235">
        <v>2903.2</v>
      </c>
      <c r="H235">
        <v>1403.2</v>
      </c>
      <c r="I235">
        <v>12958</v>
      </c>
      <c r="J235">
        <v>3969</v>
      </c>
      <c r="K235" s="6" t="str">
        <f t="shared" si="3"/>
        <v>A3_R2_C3_2050</v>
      </c>
    </row>
    <row r="236" spans="1:11" x14ac:dyDescent="0.3">
      <c r="A236">
        <v>2050</v>
      </c>
      <c r="B236" t="s">
        <v>31</v>
      </c>
      <c r="C236">
        <v>726.3</v>
      </c>
      <c r="D236">
        <v>1775.4</v>
      </c>
      <c r="E236">
        <v>344.8</v>
      </c>
      <c r="F236">
        <v>544.1</v>
      </c>
      <c r="G236">
        <v>3390.5</v>
      </c>
      <c r="H236">
        <v>1636.8</v>
      </c>
      <c r="I236">
        <v>13063</v>
      </c>
      <c r="J236">
        <v>3969</v>
      </c>
      <c r="K236" s="6" t="str">
        <f t="shared" si="3"/>
        <v>B1_R1_C1_2050</v>
      </c>
    </row>
    <row r="237" spans="1:11" x14ac:dyDescent="0.3">
      <c r="A237">
        <v>2050</v>
      </c>
      <c r="B237" t="s">
        <v>33</v>
      </c>
      <c r="C237">
        <v>672.5</v>
      </c>
      <c r="D237">
        <v>1611.8</v>
      </c>
      <c r="E237">
        <v>320.10000000000002</v>
      </c>
      <c r="F237">
        <v>509.2</v>
      </c>
      <c r="G237">
        <v>3113.6</v>
      </c>
      <c r="H237">
        <v>1505.4</v>
      </c>
      <c r="I237">
        <v>13063</v>
      </c>
      <c r="J237">
        <v>3969</v>
      </c>
      <c r="K237" s="6" t="str">
        <f t="shared" si="3"/>
        <v>B1_R1_C2_2050</v>
      </c>
    </row>
    <row r="238" spans="1:11" x14ac:dyDescent="0.3">
      <c r="A238">
        <v>2050</v>
      </c>
      <c r="B238" t="s">
        <v>35</v>
      </c>
      <c r="C238">
        <v>580.29999999999995</v>
      </c>
      <c r="D238">
        <v>1417.6</v>
      </c>
      <c r="E238">
        <v>281.8</v>
      </c>
      <c r="F238">
        <v>466.3</v>
      </c>
      <c r="G238">
        <v>2746</v>
      </c>
      <c r="H238">
        <v>1333.4</v>
      </c>
      <c r="I238">
        <v>13063</v>
      </c>
      <c r="J238">
        <v>3969</v>
      </c>
      <c r="K238" s="6" t="str">
        <f t="shared" si="3"/>
        <v>B1_R1_C3_2050</v>
      </c>
    </row>
    <row r="239" spans="1:11" x14ac:dyDescent="0.3">
      <c r="A239">
        <v>2050</v>
      </c>
      <c r="B239" t="s">
        <v>37</v>
      </c>
      <c r="C239">
        <v>701.7</v>
      </c>
      <c r="D239">
        <v>1775</v>
      </c>
      <c r="E239">
        <v>339.6</v>
      </c>
      <c r="F239">
        <v>545</v>
      </c>
      <c r="G239">
        <v>3361.3</v>
      </c>
      <c r="H239">
        <v>1626.8</v>
      </c>
      <c r="I239">
        <v>12958</v>
      </c>
      <c r="J239">
        <v>3969</v>
      </c>
      <c r="K239" s="6" t="str">
        <f t="shared" si="3"/>
        <v>B1_R2_C1_2050</v>
      </c>
    </row>
    <row r="240" spans="1:11" x14ac:dyDescent="0.3">
      <c r="A240">
        <v>2050</v>
      </c>
      <c r="B240" t="s">
        <v>38</v>
      </c>
      <c r="C240">
        <v>647.4</v>
      </c>
      <c r="D240">
        <v>1611.4</v>
      </c>
      <c r="E240">
        <v>311</v>
      </c>
      <c r="F240">
        <v>507.4</v>
      </c>
      <c r="G240">
        <v>3077.2</v>
      </c>
      <c r="H240">
        <v>1492.7</v>
      </c>
      <c r="I240">
        <v>12958</v>
      </c>
      <c r="J240">
        <v>3969</v>
      </c>
      <c r="K240" s="6" t="str">
        <f t="shared" si="3"/>
        <v>B1_R2_C2_2050</v>
      </c>
    </row>
    <row r="241" spans="1:11" x14ac:dyDescent="0.3">
      <c r="A241">
        <v>2050</v>
      </c>
      <c r="B241" t="s">
        <v>39</v>
      </c>
      <c r="C241">
        <v>559.1</v>
      </c>
      <c r="D241">
        <v>1415.4</v>
      </c>
      <c r="E241">
        <v>277</v>
      </c>
      <c r="F241">
        <v>467.1</v>
      </c>
      <c r="G241">
        <v>2718.7</v>
      </c>
      <c r="H241">
        <v>1323.9</v>
      </c>
      <c r="I241">
        <v>12958</v>
      </c>
      <c r="J241">
        <v>3969</v>
      </c>
      <c r="K241" s="6" t="str">
        <f t="shared" si="3"/>
        <v>B1_R2_C3_2050</v>
      </c>
    </row>
    <row r="242" spans="1:11" x14ac:dyDescent="0.3">
      <c r="A242">
        <v>2050</v>
      </c>
      <c r="B242" t="s">
        <v>40</v>
      </c>
      <c r="C242">
        <v>645.1</v>
      </c>
      <c r="D242">
        <v>1647.5</v>
      </c>
      <c r="E242">
        <v>321</v>
      </c>
      <c r="F242">
        <v>522.79999999999995</v>
      </c>
      <c r="G242">
        <v>3136.5</v>
      </c>
      <c r="H242">
        <v>1519.8</v>
      </c>
      <c r="I242">
        <v>13063</v>
      </c>
      <c r="J242">
        <v>3969</v>
      </c>
      <c r="K242" s="6" t="str">
        <f t="shared" si="3"/>
        <v>B2_R1_C1_2050</v>
      </c>
    </row>
    <row r="243" spans="1:11" x14ac:dyDescent="0.3">
      <c r="A243">
        <v>2050</v>
      </c>
      <c r="B243" t="s">
        <v>42</v>
      </c>
      <c r="C243">
        <v>596.79999999999995</v>
      </c>
      <c r="D243">
        <v>1499.4</v>
      </c>
      <c r="E243">
        <v>295.2</v>
      </c>
      <c r="F243">
        <v>487.7</v>
      </c>
      <c r="G243">
        <v>2879.1</v>
      </c>
      <c r="H243">
        <v>1398.1</v>
      </c>
      <c r="I243">
        <v>13063</v>
      </c>
      <c r="J243">
        <v>3969</v>
      </c>
      <c r="K243" s="6" t="str">
        <f t="shared" si="3"/>
        <v>B2_R1_C2_2050</v>
      </c>
    </row>
    <row r="244" spans="1:11" x14ac:dyDescent="0.3">
      <c r="A244">
        <v>2050</v>
      </c>
      <c r="B244" t="s">
        <v>55</v>
      </c>
      <c r="C244">
        <v>511.1</v>
      </c>
      <c r="D244">
        <v>1304.9000000000001</v>
      </c>
      <c r="E244">
        <v>266.5</v>
      </c>
      <c r="F244">
        <v>448</v>
      </c>
      <c r="G244">
        <v>2530.6</v>
      </c>
      <c r="H244">
        <v>1232.0999999999999</v>
      </c>
      <c r="I244">
        <v>13063</v>
      </c>
      <c r="J244">
        <v>3969</v>
      </c>
      <c r="K244" s="6" t="str">
        <f t="shared" si="3"/>
        <v>B2_R1_C3_2050</v>
      </c>
    </row>
    <row r="245" spans="1:11" x14ac:dyDescent="0.3">
      <c r="A245">
        <v>2050</v>
      </c>
      <c r="B245" t="s">
        <v>58</v>
      </c>
      <c r="C245">
        <v>619.6</v>
      </c>
      <c r="D245">
        <v>1649.1</v>
      </c>
      <c r="E245">
        <v>316.2</v>
      </c>
      <c r="F245">
        <v>524.70000000000005</v>
      </c>
      <c r="G245">
        <v>3109.6</v>
      </c>
      <c r="H245">
        <v>1511.2</v>
      </c>
      <c r="I245">
        <v>12958</v>
      </c>
      <c r="J245">
        <v>3969</v>
      </c>
      <c r="K245" s="6" t="str">
        <f t="shared" si="3"/>
        <v>B2_R2_C1_2050</v>
      </c>
    </row>
    <row r="246" spans="1:11" x14ac:dyDescent="0.3">
      <c r="A246">
        <v>2050</v>
      </c>
      <c r="B246" t="s">
        <v>59</v>
      </c>
      <c r="C246">
        <v>572</v>
      </c>
      <c r="D246">
        <v>1498.4</v>
      </c>
      <c r="E246">
        <v>290.60000000000002</v>
      </c>
      <c r="F246">
        <v>490.2</v>
      </c>
      <c r="G246">
        <v>2851.2</v>
      </c>
      <c r="H246">
        <v>1388.8</v>
      </c>
      <c r="I246">
        <v>12958</v>
      </c>
      <c r="J246">
        <v>3969</v>
      </c>
      <c r="K246" s="6" t="str">
        <f t="shared" si="3"/>
        <v>B2_R2_C2_2050</v>
      </c>
    </row>
    <row r="247" spans="1:11" x14ac:dyDescent="0.3">
      <c r="A247">
        <v>2050</v>
      </c>
      <c r="B247" t="s">
        <v>61</v>
      </c>
      <c r="C247">
        <v>490.3</v>
      </c>
      <c r="D247">
        <v>1304.9000000000001</v>
      </c>
      <c r="E247">
        <v>262.60000000000002</v>
      </c>
      <c r="F247">
        <v>450.3</v>
      </c>
      <c r="G247">
        <v>2508.1</v>
      </c>
      <c r="H247">
        <v>1224.9000000000001</v>
      </c>
      <c r="I247">
        <v>12958</v>
      </c>
      <c r="J247">
        <v>3969</v>
      </c>
      <c r="K247" s="6" t="str">
        <f t="shared" si="3"/>
        <v>B2_R2_C3_2050</v>
      </c>
    </row>
    <row r="248" spans="1:11" x14ac:dyDescent="0.3">
      <c r="A248">
        <v>2050</v>
      </c>
      <c r="B248" t="s">
        <v>62</v>
      </c>
      <c r="C248">
        <v>611.29999999999995</v>
      </c>
      <c r="D248">
        <v>1578.3</v>
      </c>
      <c r="E248">
        <v>315.60000000000002</v>
      </c>
      <c r="F248">
        <v>514.5</v>
      </c>
      <c r="G248">
        <v>3019.7</v>
      </c>
      <c r="H248">
        <v>1463</v>
      </c>
      <c r="I248">
        <v>13063</v>
      </c>
      <c r="J248">
        <v>3969</v>
      </c>
      <c r="K248" s="6" t="str">
        <f t="shared" si="3"/>
        <v>B3_R1_C1_2050</v>
      </c>
    </row>
    <row r="249" spans="1:11" x14ac:dyDescent="0.3">
      <c r="A249">
        <v>2050</v>
      </c>
      <c r="B249" t="s">
        <v>64</v>
      </c>
      <c r="C249">
        <v>562.79999999999995</v>
      </c>
      <c r="D249">
        <v>1435.1</v>
      </c>
      <c r="E249">
        <v>290.39999999999998</v>
      </c>
      <c r="F249">
        <v>479.2</v>
      </c>
      <c r="G249">
        <v>2767.5</v>
      </c>
      <c r="H249">
        <v>1344.2</v>
      </c>
      <c r="I249">
        <v>13063</v>
      </c>
      <c r="J249">
        <v>3969</v>
      </c>
      <c r="K249" s="6" t="str">
        <f t="shared" si="3"/>
        <v>B3_R1_C2_2050</v>
      </c>
    </row>
    <row r="250" spans="1:11" x14ac:dyDescent="0.3">
      <c r="A250">
        <v>2050</v>
      </c>
      <c r="B250" t="s">
        <v>66</v>
      </c>
      <c r="C250">
        <v>485.7</v>
      </c>
      <c r="D250">
        <v>1247.4000000000001</v>
      </c>
      <c r="E250">
        <v>261.89999999999998</v>
      </c>
      <c r="F250">
        <v>434.9</v>
      </c>
      <c r="G250">
        <v>2430</v>
      </c>
      <c r="H250">
        <v>1183.0999999999999</v>
      </c>
      <c r="I250">
        <v>13063</v>
      </c>
      <c r="J250">
        <v>3969</v>
      </c>
      <c r="K250" s="6" t="str">
        <f t="shared" si="3"/>
        <v>B3_R1_C3_2050</v>
      </c>
    </row>
    <row r="251" spans="1:11" x14ac:dyDescent="0.3">
      <c r="A251">
        <v>2050</v>
      </c>
      <c r="B251" t="s">
        <v>68</v>
      </c>
      <c r="C251">
        <v>586</v>
      </c>
      <c r="D251">
        <v>1572.8</v>
      </c>
      <c r="E251">
        <v>312.89999999999998</v>
      </c>
      <c r="F251">
        <v>516.70000000000005</v>
      </c>
      <c r="G251">
        <v>2988.4</v>
      </c>
      <c r="H251">
        <v>1451.4</v>
      </c>
      <c r="I251">
        <v>12958</v>
      </c>
      <c r="J251">
        <v>3969</v>
      </c>
      <c r="K251" s="6" t="str">
        <f t="shared" si="3"/>
        <v>B3_R2_C1_2050</v>
      </c>
    </row>
    <row r="252" spans="1:11" x14ac:dyDescent="0.3">
      <c r="A252">
        <v>2050</v>
      </c>
      <c r="B252" t="s">
        <v>69</v>
      </c>
      <c r="C252">
        <v>539.70000000000005</v>
      </c>
      <c r="D252">
        <v>1433.3</v>
      </c>
      <c r="E252">
        <v>287.8</v>
      </c>
      <c r="F252">
        <v>482.1</v>
      </c>
      <c r="G252">
        <v>2742.9</v>
      </c>
      <c r="H252">
        <v>1335.8</v>
      </c>
      <c r="I252">
        <v>12958</v>
      </c>
      <c r="J252">
        <v>3969</v>
      </c>
      <c r="K252" s="6" t="str">
        <f t="shared" si="3"/>
        <v>B3_R2_C2_2050</v>
      </c>
    </row>
    <row r="253" spans="1:11" x14ac:dyDescent="0.3">
      <c r="A253">
        <v>2050</v>
      </c>
      <c r="B253" t="s">
        <v>70</v>
      </c>
      <c r="C253">
        <v>464.4</v>
      </c>
      <c r="D253">
        <v>1246.0999999999999</v>
      </c>
      <c r="E253">
        <v>259.3</v>
      </c>
      <c r="F253">
        <v>437.4</v>
      </c>
      <c r="G253">
        <v>2407.1999999999998</v>
      </c>
      <c r="H253">
        <v>1175.5</v>
      </c>
      <c r="I253">
        <v>12958</v>
      </c>
      <c r="J253">
        <v>3969</v>
      </c>
      <c r="K253" s="6" t="str">
        <f t="shared" si="3"/>
        <v>B3_R2_C3_2050</v>
      </c>
    </row>
    <row r="254" spans="1:11" x14ac:dyDescent="0.3">
      <c r="A254">
        <v>2010</v>
      </c>
      <c r="B254" t="s">
        <v>101</v>
      </c>
      <c r="C254">
        <v>603.4</v>
      </c>
      <c r="D254">
        <v>1202.0999999999999</v>
      </c>
      <c r="E254">
        <v>287.89999999999998</v>
      </c>
      <c r="F254">
        <v>424.2</v>
      </c>
      <c r="G254">
        <v>2517.6</v>
      </c>
      <c r="H254">
        <v>1181.9000000000001</v>
      </c>
      <c r="I254">
        <v>11680</v>
      </c>
      <c r="J254">
        <v>3926</v>
      </c>
      <c r="K254" s="6" t="str">
        <f t="shared" si="3"/>
        <v>histo_tot_2010</v>
      </c>
    </row>
    <row r="255" spans="1:11" x14ac:dyDescent="0.3">
      <c r="A255">
        <v>2015</v>
      </c>
      <c r="B255" t="s">
        <v>101</v>
      </c>
      <c r="C255">
        <v>663</v>
      </c>
      <c r="D255">
        <v>1296.0999999999999</v>
      </c>
      <c r="E255">
        <v>331</v>
      </c>
      <c r="F255">
        <v>437.9</v>
      </c>
      <c r="G255">
        <v>2728</v>
      </c>
      <c r="H255">
        <v>1267.8</v>
      </c>
      <c r="I255">
        <v>12033</v>
      </c>
      <c r="J255">
        <v>3954</v>
      </c>
      <c r="K255" s="6" t="str">
        <f t="shared" si="3"/>
        <v>histo_tot_2015</v>
      </c>
    </row>
    <row r="256" spans="1:11" x14ac:dyDescent="0.3">
      <c r="A256">
        <v>2020</v>
      </c>
      <c r="B256" t="s">
        <v>101</v>
      </c>
      <c r="C256">
        <v>661.4</v>
      </c>
      <c r="D256">
        <v>1358.3</v>
      </c>
      <c r="E256">
        <v>329.6</v>
      </c>
      <c r="F256">
        <v>462</v>
      </c>
      <c r="G256">
        <v>2811.2</v>
      </c>
      <c r="H256">
        <v>1315.6</v>
      </c>
      <c r="I256">
        <v>12269</v>
      </c>
      <c r="J256">
        <v>3969</v>
      </c>
      <c r="K256" s="6" t="str">
        <f t="shared" si="3"/>
        <v>histo_tot_2020</v>
      </c>
    </row>
    <row r="257" spans="1:11" x14ac:dyDescent="0.3">
      <c r="A257">
        <v>2010</v>
      </c>
      <c r="B257" t="s">
        <v>100</v>
      </c>
      <c r="C257">
        <v>24.5</v>
      </c>
      <c r="D257">
        <v>26.7</v>
      </c>
      <c r="E257">
        <v>16.3</v>
      </c>
      <c r="F257">
        <v>16.100000000000001</v>
      </c>
      <c r="G257">
        <v>38.200000000000003</v>
      </c>
      <c r="H257">
        <v>17.100000000000001</v>
      </c>
      <c r="I257">
        <v>98</v>
      </c>
      <c r="J257">
        <v>50</v>
      </c>
      <c r="K257" s="6" t="str">
        <f t="shared" si="3"/>
        <v>histo_ic_2010</v>
      </c>
    </row>
    <row r="258" spans="1:11" x14ac:dyDescent="0.3">
      <c r="A258">
        <v>2015</v>
      </c>
      <c r="B258" t="s">
        <v>100</v>
      </c>
      <c r="C258">
        <v>28.4</v>
      </c>
      <c r="D258">
        <v>30.6</v>
      </c>
      <c r="E258">
        <v>20.7</v>
      </c>
      <c r="F258">
        <v>16.600000000000001</v>
      </c>
      <c r="G258">
        <v>45</v>
      </c>
      <c r="H258">
        <v>19.8</v>
      </c>
      <c r="I258">
        <v>109</v>
      </c>
      <c r="J258">
        <v>45</v>
      </c>
      <c r="K258" s="6" t="str">
        <f t="shared" si="3"/>
        <v>histo_ic_2015</v>
      </c>
    </row>
    <row r="259" spans="1:11" x14ac:dyDescent="0.3">
      <c r="A259">
        <v>2020</v>
      </c>
      <c r="B259" t="s">
        <v>100</v>
      </c>
      <c r="C259">
        <v>28.5</v>
      </c>
      <c r="D259">
        <v>31.2</v>
      </c>
      <c r="E259">
        <v>21.1</v>
      </c>
      <c r="F259">
        <v>17</v>
      </c>
      <c r="G259">
        <v>46.4</v>
      </c>
      <c r="H259">
        <v>20.399999999999999</v>
      </c>
      <c r="I259">
        <v>106</v>
      </c>
      <c r="J259">
        <v>44</v>
      </c>
      <c r="K259" s="6" t="str">
        <f t="shared" ref="K259" si="4">B259&amp;"_"&amp;A259</f>
        <v>histo_ic_2020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37"/>
  <sheetViews>
    <sheetView workbookViewId="0">
      <selection activeCell="C55" sqref="C55:L55"/>
    </sheetView>
  </sheetViews>
  <sheetFormatPr baseColWidth="10" defaultRowHeight="14.4" x14ac:dyDescent="0.3"/>
  <cols>
    <col min="18" max="18" width="11.5546875" style="6"/>
    <col min="20" max="20" width="11.5546875" style="6"/>
  </cols>
  <sheetData>
    <row r="1" spans="1:20" x14ac:dyDescent="0.3">
      <c r="A1" t="s">
        <v>0</v>
      </c>
      <c r="B1" t="s">
        <v>1</v>
      </c>
      <c r="C1" t="s">
        <v>99</v>
      </c>
      <c r="D1" t="s">
        <v>98</v>
      </c>
      <c r="E1" t="s">
        <v>97</v>
      </c>
      <c r="F1" t="s">
        <v>96</v>
      </c>
      <c r="G1" t="s">
        <v>95</v>
      </c>
      <c r="H1" t="s">
        <v>94</v>
      </c>
      <c r="I1" t="s">
        <v>93</v>
      </c>
      <c r="J1" t="s">
        <v>92</v>
      </c>
      <c r="K1" t="s">
        <v>91</v>
      </c>
      <c r="L1" t="s">
        <v>90</v>
      </c>
      <c r="M1" t="s">
        <v>89</v>
      </c>
      <c r="N1" t="s">
        <v>88</v>
      </c>
      <c r="O1" t="s">
        <v>87</v>
      </c>
      <c r="P1" t="s">
        <v>86</v>
      </c>
      <c r="Q1" t="s">
        <v>85</v>
      </c>
      <c r="R1" s="6" t="s">
        <v>123</v>
      </c>
      <c r="T1" s="6" t="s">
        <v>266</v>
      </c>
    </row>
    <row r="2" spans="1:20" x14ac:dyDescent="0.3">
      <c r="A2" t="s">
        <v>11</v>
      </c>
      <c r="B2" t="s">
        <v>12</v>
      </c>
      <c r="C2">
        <v>37.700000000000003</v>
      </c>
      <c r="D2">
        <v>15.8</v>
      </c>
      <c r="E2">
        <v>38.799999999999997</v>
      </c>
      <c r="F2">
        <v>25.2</v>
      </c>
      <c r="G2">
        <v>11.3</v>
      </c>
      <c r="H2">
        <v>10.4</v>
      </c>
      <c r="I2">
        <v>5.3</v>
      </c>
      <c r="J2">
        <v>9</v>
      </c>
      <c r="K2">
        <v>3.6</v>
      </c>
      <c r="L2">
        <v>3.7</v>
      </c>
      <c r="M2">
        <v>2.2000000000000002</v>
      </c>
      <c r="N2">
        <v>3.6</v>
      </c>
      <c r="O2">
        <v>10.3</v>
      </c>
      <c r="P2">
        <v>1.2</v>
      </c>
      <c r="Q2">
        <v>5.2</v>
      </c>
      <c r="R2" s="6" t="str">
        <f>B2&amp;"_"&amp;SUBSTITUTE(A2,"_","-")</f>
        <v>A1_R1_C1_2020-2025</v>
      </c>
      <c r="T2" s="6" t="s">
        <v>12</v>
      </c>
    </row>
    <row r="3" spans="1:20" x14ac:dyDescent="0.3">
      <c r="A3" t="s">
        <v>11</v>
      </c>
      <c r="B3" t="s">
        <v>14</v>
      </c>
      <c r="C3">
        <v>37.700000000000003</v>
      </c>
      <c r="D3">
        <v>15.8</v>
      </c>
      <c r="E3">
        <v>38.799999999999997</v>
      </c>
      <c r="F3">
        <v>25.2</v>
      </c>
      <c r="G3">
        <v>11.3</v>
      </c>
      <c r="H3">
        <v>10.4</v>
      </c>
      <c r="I3">
        <v>5.3</v>
      </c>
      <c r="J3">
        <v>9</v>
      </c>
      <c r="K3">
        <v>3.6</v>
      </c>
      <c r="L3">
        <v>3.7</v>
      </c>
      <c r="M3">
        <v>2.2000000000000002</v>
      </c>
      <c r="N3">
        <v>3.6</v>
      </c>
      <c r="O3">
        <v>10.3</v>
      </c>
      <c r="P3">
        <v>1.2</v>
      </c>
      <c r="Q3">
        <v>5.2</v>
      </c>
      <c r="R3" s="6" t="str">
        <f t="shared" ref="R3:R66" si="0">B3&amp;"_"&amp;SUBSTITUTE(A3,"_","-")</f>
        <v>A1_R1_C2_2020-2025</v>
      </c>
      <c r="T3" s="6" t="s">
        <v>14</v>
      </c>
    </row>
    <row r="4" spans="1:20" x14ac:dyDescent="0.3">
      <c r="A4" t="s">
        <v>11</v>
      </c>
      <c r="B4" t="s">
        <v>15</v>
      </c>
      <c r="C4">
        <v>37.700000000000003</v>
      </c>
      <c r="D4">
        <v>15.8</v>
      </c>
      <c r="E4">
        <v>38.799999999999997</v>
      </c>
      <c r="F4">
        <v>25.2</v>
      </c>
      <c r="G4">
        <v>11.3</v>
      </c>
      <c r="H4">
        <v>10.4</v>
      </c>
      <c r="I4">
        <v>5.3</v>
      </c>
      <c r="J4">
        <v>9</v>
      </c>
      <c r="K4">
        <v>3.6</v>
      </c>
      <c r="L4">
        <v>3.7</v>
      </c>
      <c r="M4">
        <v>2.2000000000000002</v>
      </c>
      <c r="N4">
        <v>3.6</v>
      </c>
      <c r="O4">
        <v>10.3</v>
      </c>
      <c r="P4">
        <v>1.2</v>
      </c>
      <c r="Q4">
        <v>5.2</v>
      </c>
      <c r="R4" s="6" t="str">
        <f t="shared" si="0"/>
        <v>A1_R1_C3_2020-2025</v>
      </c>
      <c r="T4" s="6" t="s">
        <v>15</v>
      </c>
    </row>
    <row r="5" spans="1:20" x14ac:dyDescent="0.3">
      <c r="A5" t="s">
        <v>11</v>
      </c>
      <c r="B5" t="s">
        <v>16</v>
      </c>
      <c r="C5">
        <v>37.700000000000003</v>
      </c>
      <c r="D5">
        <v>15.9</v>
      </c>
      <c r="E5">
        <v>38.799999999999997</v>
      </c>
      <c r="F5">
        <v>25.2</v>
      </c>
      <c r="G5">
        <v>11.3</v>
      </c>
      <c r="H5">
        <v>10.4</v>
      </c>
      <c r="I5">
        <v>3.7</v>
      </c>
      <c r="J5">
        <v>9</v>
      </c>
      <c r="K5">
        <v>3.6</v>
      </c>
      <c r="L5">
        <v>3.7</v>
      </c>
      <c r="M5">
        <v>2.2000000000000002</v>
      </c>
      <c r="N5">
        <v>3.6</v>
      </c>
      <c r="O5">
        <v>10.3</v>
      </c>
      <c r="P5">
        <v>1.2</v>
      </c>
      <c r="Q5">
        <v>5.2</v>
      </c>
      <c r="R5" s="6" t="str">
        <f t="shared" si="0"/>
        <v>A1_R2_C1_2020-2025</v>
      </c>
      <c r="T5" s="6" t="s">
        <v>16</v>
      </c>
    </row>
    <row r="6" spans="1:20" x14ac:dyDescent="0.3">
      <c r="A6" t="s">
        <v>11</v>
      </c>
      <c r="B6" t="s">
        <v>17</v>
      </c>
      <c r="C6">
        <v>37.700000000000003</v>
      </c>
      <c r="D6">
        <v>15.9</v>
      </c>
      <c r="E6">
        <v>38.799999999999997</v>
      </c>
      <c r="F6">
        <v>25.2</v>
      </c>
      <c r="G6">
        <v>11.3</v>
      </c>
      <c r="H6">
        <v>10.4</v>
      </c>
      <c r="I6">
        <v>3.7</v>
      </c>
      <c r="J6">
        <v>9</v>
      </c>
      <c r="K6">
        <v>3.6</v>
      </c>
      <c r="L6">
        <v>3.7</v>
      </c>
      <c r="M6">
        <v>2.2000000000000002</v>
      </c>
      <c r="N6">
        <v>3.6</v>
      </c>
      <c r="O6">
        <v>10.3</v>
      </c>
      <c r="P6">
        <v>1.2</v>
      </c>
      <c r="Q6">
        <v>5.2</v>
      </c>
      <c r="R6" s="6" t="str">
        <f t="shared" si="0"/>
        <v>A1_R2_C2_2020-2025</v>
      </c>
      <c r="T6" s="6" t="s">
        <v>17</v>
      </c>
    </row>
    <row r="7" spans="1:20" x14ac:dyDescent="0.3">
      <c r="A7" t="s">
        <v>11</v>
      </c>
      <c r="B7" t="s">
        <v>18</v>
      </c>
      <c r="C7">
        <v>37.700000000000003</v>
      </c>
      <c r="D7">
        <v>15.9</v>
      </c>
      <c r="E7">
        <v>38.799999999999997</v>
      </c>
      <c r="F7">
        <v>25.2</v>
      </c>
      <c r="G7">
        <v>11.3</v>
      </c>
      <c r="H7">
        <v>10.4</v>
      </c>
      <c r="I7">
        <v>3.7</v>
      </c>
      <c r="J7">
        <v>9</v>
      </c>
      <c r="K7">
        <v>3.6</v>
      </c>
      <c r="L7">
        <v>3.7</v>
      </c>
      <c r="M7">
        <v>2.2000000000000002</v>
      </c>
      <c r="N7">
        <v>3.6</v>
      </c>
      <c r="O7">
        <v>10.3</v>
      </c>
      <c r="P7">
        <v>1.2</v>
      </c>
      <c r="Q7">
        <v>5.2</v>
      </c>
      <c r="R7" s="6" t="str">
        <f t="shared" si="0"/>
        <v>A1_R2_C3_2020-2025</v>
      </c>
      <c r="T7" s="6" t="s">
        <v>18</v>
      </c>
    </row>
    <row r="8" spans="1:20" x14ac:dyDescent="0.3">
      <c r="A8" t="s">
        <v>11</v>
      </c>
      <c r="B8" t="s">
        <v>19</v>
      </c>
      <c r="C8">
        <v>40.700000000000003</v>
      </c>
      <c r="D8">
        <v>17.100000000000001</v>
      </c>
      <c r="E8">
        <v>41.9</v>
      </c>
      <c r="F8">
        <v>24.8</v>
      </c>
      <c r="G8">
        <v>11.1</v>
      </c>
      <c r="H8">
        <v>10.4</v>
      </c>
      <c r="I8">
        <v>4.9000000000000004</v>
      </c>
      <c r="J8">
        <v>10</v>
      </c>
      <c r="K8">
        <v>3.8</v>
      </c>
      <c r="L8">
        <v>3.9</v>
      </c>
      <c r="M8">
        <v>2.2999999999999998</v>
      </c>
      <c r="N8">
        <v>3.9</v>
      </c>
      <c r="O8">
        <v>11.4</v>
      </c>
      <c r="P8">
        <v>1.3</v>
      </c>
      <c r="Q8">
        <v>5.4</v>
      </c>
      <c r="R8" s="6" t="str">
        <f t="shared" si="0"/>
        <v>A2_R1_C1_2020-2025</v>
      </c>
      <c r="T8" s="6" t="s">
        <v>19</v>
      </c>
    </row>
    <row r="9" spans="1:20" x14ac:dyDescent="0.3">
      <c r="A9" t="s">
        <v>11</v>
      </c>
      <c r="B9" t="s">
        <v>20</v>
      </c>
      <c r="C9">
        <v>40.700000000000003</v>
      </c>
      <c r="D9">
        <v>17.100000000000001</v>
      </c>
      <c r="E9">
        <v>41.9</v>
      </c>
      <c r="F9">
        <v>24.8</v>
      </c>
      <c r="G9">
        <v>11.1</v>
      </c>
      <c r="H9">
        <v>10.4</v>
      </c>
      <c r="I9">
        <v>4.9000000000000004</v>
      </c>
      <c r="J9">
        <v>10</v>
      </c>
      <c r="K9">
        <v>3.8</v>
      </c>
      <c r="L9">
        <v>3.9</v>
      </c>
      <c r="M9">
        <v>2.2999999999999998</v>
      </c>
      <c r="N9">
        <v>3.9</v>
      </c>
      <c r="O9">
        <v>11.4</v>
      </c>
      <c r="P9">
        <v>1.3</v>
      </c>
      <c r="Q9">
        <v>5.4</v>
      </c>
      <c r="R9" s="6" t="str">
        <f t="shared" si="0"/>
        <v>A2_R1_C2_2020-2025</v>
      </c>
      <c r="T9" s="6" t="s">
        <v>20</v>
      </c>
    </row>
    <row r="10" spans="1:20" x14ac:dyDescent="0.3">
      <c r="A10" t="s">
        <v>11</v>
      </c>
      <c r="B10" t="s">
        <v>21</v>
      </c>
      <c r="C10">
        <v>40.700000000000003</v>
      </c>
      <c r="D10">
        <v>17.100000000000001</v>
      </c>
      <c r="E10">
        <v>41.9</v>
      </c>
      <c r="F10">
        <v>24.8</v>
      </c>
      <c r="G10">
        <v>11.1</v>
      </c>
      <c r="H10">
        <v>10.4</v>
      </c>
      <c r="I10">
        <v>4.9000000000000004</v>
      </c>
      <c r="J10">
        <v>10</v>
      </c>
      <c r="K10">
        <v>3.8</v>
      </c>
      <c r="L10">
        <v>3.9</v>
      </c>
      <c r="M10">
        <v>2.2999999999999998</v>
      </c>
      <c r="N10">
        <v>3.9</v>
      </c>
      <c r="O10">
        <v>11.4</v>
      </c>
      <c r="P10">
        <v>1.3</v>
      </c>
      <c r="Q10">
        <v>5.4</v>
      </c>
      <c r="R10" s="6" t="str">
        <f t="shared" si="0"/>
        <v>A2_R1_C3_2020-2025</v>
      </c>
      <c r="T10" s="6" t="s">
        <v>21</v>
      </c>
    </row>
    <row r="11" spans="1:20" x14ac:dyDescent="0.3">
      <c r="A11" t="s">
        <v>11</v>
      </c>
      <c r="B11" t="s">
        <v>22</v>
      </c>
      <c r="C11">
        <v>40.799999999999997</v>
      </c>
      <c r="D11">
        <v>17.100000000000001</v>
      </c>
      <c r="E11">
        <v>42</v>
      </c>
      <c r="F11">
        <v>24.7</v>
      </c>
      <c r="G11">
        <v>11.1</v>
      </c>
      <c r="H11">
        <v>10.4</v>
      </c>
      <c r="I11">
        <v>3.4</v>
      </c>
      <c r="J11">
        <v>10</v>
      </c>
      <c r="K11">
        <v>3.8</v>
      </c>
      <c r="L11">
        <v>3.9</v>
      </c>
      <c r="M11">
        <v>2.2999999999999998</v>
      </c>
      <c r="N11">
        <v>3.9</v>
      </c>
      <c r="O11">
        <v>11.4</v>
      </c>
      <c r="P11">
        <v>1.3</v>
      </c>
      <c r="Q11">
        <v>5.4</v>
      </c>
      <c r="R11" s="6" t="str">
        <f t="shared" si="0"/>
        <v>A2_R2_C1_2020-2025</v>
      </c>
      <c r="T11" s="6" t="s">
        <v>22</v>
      </c>
    </row>
    <row r="12" spans="1:20" x14ac:dyDescent="0.3">
      <c r="A12" t="s">
        <v>11</v>
      </c>
      <c r="B12" t="s">
        <v>23</v>
      </c>
      <c r="C12">
        <v>40.799999999999997</v>
      </c>
      <c r="D12">
        <v>17.100000000000001</v>
      </c>
      <c r="E12">
        <v>42</v>
      </c>
      <c r="F12">
        <v>24.7</v>
      </c>
      <c r="G12">
        <v>11.1</v>
      </c>
      <c r="H12">
        <v>10.4</v>
      </c>
      <c r="I12">
        <v>3.4</v>
      </c>
      <c r="J12">
        <v>10</v>
      </c>
      <c r="K12">
        <v>3.8</v>
      </c>
      <c r="L12">
        <v>3.9</v>
      </c>
      <c r="M12">
        <v>2.2999999999999998</v>
      </c>
      <c r="N12">
        <v>3.9</v>
      </c>
      <c r="O12">
        <v>11.4</v>
      </c>
      <c r="P12">
        <v>1.3</v>
      </c>
      <c r="Q12">
        <v>5.4</v>
      </c>
      <c r="R12" s="6" t="str">
        <f t="shared" si="0"/>
        <v>A2_R2_C2_2020-2025</v>
      </c>
      <c r="T12" s="6" t="s">
        <v>23</v>
      </c>
    </row>
    <row r="13" spans="1:20" x14ac:dyDescent="0.3">
      <c r="A13" t="s">
        <v>11</v>
      </c>
      <c r="B13" t="s">
        <v>24</v>
      </c>
      <c r="C13">
        <v>40.799999999999997</v>
      </c>
      <c r="D13">
        <v>17.100000000000001</v>
      </c>
      <c r="E13">
        <v>42</v>
      </c>
      <c r="F13">
        <v>24.7</v>
      </c>
      <c r="G13">
        <v>11.1</v>
      </c>
      <c r="H13">
        <v>10.4</v>
      </c>
      <c r="I13">
        <v>3.4</v>
      </c>
      <c r="J13">
        <v>10</v>
      </c>
      <c r="K13">
        <v>3.8</v>
      </c>
      <c r="L13">
        <v>3.9</v>
      </c>
      <c r="M13">
        <v>2.2999999999999998</v>
      </c>
      <c r="N13">
        <v>3.9</v>
      </c>
      <c r="O13">
        <v>11.4</v>
      </c>
      <c r="P13">
        <v>1.3</v>
      </c>
      <c r="Q13">
        <v>5.4</v>
      </c>
      <c r="R13" s="6" t="str">
        <f t="shared" si="0"/>
        <v>A2_R2_C3_2020-2025</v>
      </c>
      <c r="T13" s="6" t="s">
        <v>24</v>
      </c>
    </row>
    <row r="14" spans="1:20" x14ac:dyDescent="0.3">
      <c r="A14" t="s">
        <v>11</v>
      </c>
      <c r="B14" t="s">
        <v>25</v>
      </c>
      <c r="C14">
        <v>43.4</v>
      </c>
      <c r="D14">
        <v>18.2</v>
      </c>
      <c r="E14">
        <v>44.7</v>
      </c>
      <c r="F14">
        <v>24.2</v>
      </c>
      <c r="G14">
        <v>10.9</v>
      </c>
      <c r="H14">
        <v>10.7</v>
      </c>
      <c r="I14">
        <v>4.5999999999999996</v>
      </c>
      <c r="J14">
        <v>10.9</v>
      </c>
      <c r="K14">
        <v>4.0999999999999996</v>
      </c>
      <c r="L14">
        <v>4</v>
      </c>
      <c r="M14">
        <v>2.2999999999999998</v>
      </c>
      <c r="N14">
        <v>4.3</v>
      </c>
      <c r="O14">
        <v>12.4</v>
      </c>
      <c r="P14">
        <v>1.3</v>
      </c>
      <c r="Q14">
        <v>5.4</v>
      </c>
      <c r="R14" s="6" t="str">
        <f t="shared" si="0"/>
        <v>A3_R1_C1_2020-2025</v>
      </c>
      <c r="T14" s="6" t="s">
        <v>25</v>
      </c>
    </row>
    <row r="15" spans="1:20" x14ac:dyDescent="0.3">
      <c r="A15" t="s">
        <v>11</v>
      </c>
      <c r="B15" t="s">
        <v>26</v>
      </c>
      <c r="C15">
        <v>43.4</v>
      </c>
      <c r="D15">
        <v>18.2</v>
      </c>
      <c r="E15">
        <v>44.7</v>
      </c>
      <c r="F15">
        <v>24.2</v>
      </c>
      <c r="G15">
        <v>10.9</v>
      </c>
      <c r="H15">
        <v>10.7</v>
      </c>
      <c r="I15">
        <v>4.5999999999999996</v>
      </c>
      <c r="J15">
        <v>10.9</v>
      </c>
      <c r="K15">
        <v>4.0999999999999996</v>
      </c>
      <c r="L15">
        <v>4</v>
      </c>
      <c r="M15">
        <v>2.2999999999999998</v>
      </c>
      <c r="N15">
        <v>4.3</v>
      </c>
      <c r="O15">
        <v>12.4</v>
      </c>
      <c r="P15">
        <v>1.3</v>
      </c>
      <c r="Q15">
        <v>5.4</v>
      </c>
      <c r="R15" s="6" t="str">
        <f t="shared" si="0"/>
        <v>A3_R1_C2_2020-2025</v>
      </c>
      <c r="T15" s="6" t="s">
        <v>26</v>
      </c>
    </row>
    <row r="16" spans="1:20" x14ac:dyDescent="0.3">
      <c r="A16" t="s">
        <v>11</v>
      </c>
      <c r="B16" t="s">
        <v>27</v>
      </c>
      <c r="C16">
        <v>43.4</v>
      </c>
      <c r="D16">
        <v>18.2</v>
      </c>
      <c r="E16">
        <v>44.7</v>
      </c>
      <c r="F16">
        <v>24.2</v>
      </c>
      <c r="G16">
        <v>10.9</v>
      </c>
      <c r="H16">
        <v>10.7</v>
      </c>
      <c r="I16">
        <v>4.5999999999999996</v>
      </c>
      <c r="J16">
        <v>10.9</v>
      </c>
      <c r="K16">
        <v>4.0999999999999996</v>
      </c>
      <c r="L16">
        <v>4</v>
      </c>
      <c r="M16">
        <v>2.2999999999999998</v>
      </c>
      <c r="N16">
        <v>4.3</v>
      </c>
      <c r="O16">
        <v>12.4</v>
      </c>
      <c r="P16">
        <v>1.3</v>
      </c>
      <c r="Q16">
        <v>5.4</v>
      </c>
      <c r="R16" s="6" t="str">
        <f t="shared" si="0"/>
        <v>A3_R1_C3_2020-2025</v>
      </c>
      <c r="T16" s="6" t="s">
        <v>27</v>
      </c>
    </row>
    <row r="17" spans="1:20" x14ac:dyDescent="0.3">
      <c r="A17" t="s">
        <v>11</v>
      </c>
      <c r="B17" t="s">
        <v>28</v>
      </c>
      <c r="C17">
        <v>43.4</v>
      </c>
      <c r="D17">
        <v>18.2</v>
      </c>
      <c r="E17">
        <v>44.7</v>
      </c>
      <c r="F17">
        <v>24.2</v>
      </c>
      <c r="G17">
        <v>10.9</v>
      </c>
      <c r="H17">
        <v>10.7</v>
      </c>
      <c r="I17">
        <v>3.2</v>
      </c>
      <c r="J17">
        <v>10.9</v>
      </c>
      <c r="K17">
        <v>4.0999999999999996</v>
      </c>
      <c r="L17">
        <v>4</v>
      </c>
      <c r="M17">
        <v>2.2999999999999998</v>
      </c>
      <c r="N17">
        <v>4.3</v>
      </c>
      <c r="O17">
        <v>12.4</v>
      </c>
      <c r="P17">
        <v>1.3</v>
      </c>
      <c r="Q17">
        <v>5.4</v>
      </c>
      <c r="R17" s="6" t="str">
        <f t="shared" si="0"/>
        <v>A3_R2_C1_2020-2025</v>
      </c>
      <c r="T17" s="6" t="s">
        <v>28</v>
      </c>
    </row>
    <row r="18" spans="1:20" x14ac:dyDescent="0.3">
      <c r="A18" t="s">
        <v>11</v>
      </c>
      <c r="B18" t="s">
        <v>29</v>
      </c>
      <c r="C18">
        <v>43.4</v>
      </c>
      <c r="D18">
        <v>18.2</v>
      </c>
      <c r="E18">
        <v>44.7</v>
      </c>
      <c r="F18">
        <v>24.2</v>
      </c>
      <c r="G18">
        <v>10.9</v>
      </c>
      <c r="H18">
        <v>10.7</v>
      </c>
      <c r="I18">
        <v>3.2</v>
      </c>
      <c r="J18">
        <v>10.9</v>
      </c>
      <c r="K18">
        <v>4.0999999999999996</v>
      </c>
      <c r="L18">
        <v>4</v>
      </c>
      <c r="M18">
        <v>2.2999999999999998</v>
      </c>
      <c r="N18">
        <v>4.3</v>
      </c>
      <c r="O18">
        <v>12.4</v>
      </c>
      <c r="P18">
        <v>1.3</v>
      </c>
      <c r="Q18">
        <v>5.4</v>
      </c>
      <c r="R18" s="6" t="str">
        <f t="shared" si="0"/>
        <v>A3_R2_C2_2020-2025</v>
      </c>
      <c r="T18" s="6" t="s">
        <v>29</v>
      </c>
    </row>
    <row r="19" spans="1:20" x14ac:dyDescent="0.3">
      <c r="A19" t="s">
        <v>11</v>
      </c>
      <c r="B19" t="s">
        <v>30</v>
      </c>
      <c r="C19">
        <v>43.4</v>
      </c>
      <c r="D19">
        <v>18.2</v>
      </c>
      <c r="E19">
        <v>44.7</v>
      </c>
      <c r="F19">
        <v>24.2</v>
      </c>
      <c r="G19">
        <v>10.9</v>
      </c>
      <c r="H19">
        <v>10.7</v>
      </c>
      <c r="I19">
        <v>3.2</v>
      </c>
      <c r="J19">
        <v>10.9</v>
      </c>
      <c r="K19">
        <v>4.0999999999999996</v>
      </c>
      <c r="L19">
        <v>4</v>
      </c>
      <c r="M19">
        <v>2.2999999999999998</v>
      </c>
      <c r="N19">
        <v>4.3</v>
      </c>
      <c r="O19">
        <v>12.4</v>
      </c>
      <c r="P19">
        <v>1.3</v>
      </c>
      <c r="Q19">
        <v>5.4</v>
      </c>
      <c r="R19" s="6" t="str">
        <f t="shared" si="0"/>
        <v>A3_R2_C3_2020-2025</v>
      </c>
      <c r="T19" s="6" t="s">
        <v>30</v>
      </c>
    </row>
    <row r="20" spans="1:20" x14ac:dyDescent="0.3">
      <c r="A20" t="s">
        <v>11</v>
      </c>
      <c r="B20" t="s">
        <v>31</v>
      </c>
      <c r="C20">
        <v>51.1</v>
      </c>
      <c r="D20">
        <v>21.3</v>
      </c>
      <c r="E20">
        <v>52.5</v>
      </c>
      <c r="F20">
        <v>23.2</v>
      </c>
      <c r="G20">
        <v>10.5</v>
      </c>
      <c r="H20">
        <v>10.199999999999999</v>
      </c>
      <c r="I20">
        <v>3.9</v>
      </c>
      <c r="J20">
        <v>12.9</v>
      </c>
      <c r="K20">
        <v>4.5</v>
      </c>
      <c r="L20">
        <v>5</v>
      </c>
      <c r="M20">
        <v>2.6</v>
      </c>
      <c r="N20">
        <v>5</v>
      </c>
      <c r="O20">
        <v>14.7</v>
      </c>
      <c r="P20">
        <v>1.6</v>
      </c>
      <c r="Q20">
        <v>6.1</v>
      </c>
      <c r="R20" s="6" t="str">
        <f t="shared" si="0"/>
        <v>B1_R1_C1_2020-2025</v>
      </c>
      <c r="T20" s="6" t="s">
        <v>31</v>
      </c>
    </row>
    <row r="21" spans="1:20" x14ac:dyDescent="0.3">
      <c r="A21" t="s">
        <v>11</v>
      </c>
      <c r="B21" t="s">
        <v>33</v>
      </c>
      <c r="C21">
        <v>51.1</v>
      </c>
      <c r="D21">
        <v>21.3</v>
      </c>
      <c r="E21">
        <v>52.5</v>
      </c>
      <c r="F21">
        <v>23.2</v>
      </c>
      <c r="G21">
        <v>10.5</v>
      </c>
      <c r="H21">
        <v>10.199999999999999</v>
      </c>
      <c r="I21">
        <v>3.9</v>
      </c>
      <c r="J21">
        <v>12.9</v>
      </c>
      <c r="K21">
        <v>4.5</v>
      </c>
      <c r="L21">
        <v>5</v>
      </c>
      <c r="M21">
        <v>2.6</v>
      </c>
      <c r="N21">
        <v>5</v>
      </c>
      <c r="O21">
        <v>14.7</v>
      </c>
      <c r="P21">
        <v>1.6</v>
      </c>
      <c r="Q21">
        <v>6.1</v>
      </c>
      <c r="R21" s="6" t="str">
        <f t="shared" si="0"/>
        <v>B1_R1_C2_2020-2025</v>
      </c>
      <c r="T21" s="6" t="s">
        <v>33</v>
      </c>
    </row>
    <row r="22" spans="1:20" x14ac:dyDescent="0.3">
      <c r="A22" t="s">
        <v>11</v>
      </c>
      <c r="B22" t="s">
        <v>35</v>
      </c>
      <c r="C22">
        <v>51.1</v>
      </c>
      <c r="D22">
        <v>21.3</v>
      </c>
      <c r="E22">
        <v>52.5</v>
      </c>
      <c r="F22">
        <v>23.2</v>
      </c>
      <c r="G22">
        <v>10.5</v>
      </c>
      <c r="H22">
        <v>10.199999999999999</v>
      </c>
      <c r="I22">
        <v>3.9</v>
      </c>
      <c r="J22">
        <v>12.9</v>
      </c>
      <c r="K22">
        <v>4.5</v>
      </c>
      <c r="L22">
        <v>5</v>
      </c>
      <c r="M22">
        <v>2.6</v>
      </c>
      <c r="N22">
        <v>5</v>
      </c>
      <c r="O22">
        <v>14.7</v>
      </c>
      <c r="P22">
        <v>1.6</v>
      </c>
      <c r="Q22">
        <v>6.1</v>
      </c>
      <c r="R22" s="6" t="str">
        <f t="shared" si="0"/>
        <v>B1_R1_C3_2020-2025</v>
      </c>
      <c r="T22" s="6" t="s">
        <v>35</v>
      </c>
    </row>
    <row r="23" spans="1:20" x14ac:dyDescent="0.3">
      <c r="A23" t="s">
        <v>11</v>
      </c>
      <c r="B23" t="s">
        <v>37</v>
      </c>
      <c r="C23">
        <v>50.8</v>
      </c>
      <c r="D23">
        <v>21.2</v>
      </c>
      <c r="E23">
        <v>52.3</v>
      </c>
      <c r="F23">
        <v>23.2</v>
      </c>
      <c r="G23">
        <v>10.5</v>
      </c>
      <c r="H23">
        <v>10.199999999999999</v>
      </c>
      <c r="I23">
        <v>2.8</v>
      </c>
      <c r="J23">
        <v>12.9</v>
      </c>
      <c r="K23">
        <v>4.5</v>
      </c>
      <c r="L23">
        <v>5</v>
      </c>
      <c r="M23">
        <v>2.6</v>
      </c>
      <c r="N23">
        <v>5</v>
      </c>
      <c r="O23">
        <v>14.5</v>
      </c>
      <c r="P23">
        <v>1.6</v>
      </c>
      <c r="Q23">
        <v>6.1</v>
      </c>
      <c r="R23" s="6" t="str">
        <f t="shared" si="0"/>
        <v>B1_R2_C1_2020-2025</v>
      </c>
      <c r="T23" s="6" t="s">
        <v>37</v>
      </c>
    </row>
    <row r="24" spans="1:20" x14ac:dyDescent="0.3">
      <c r="A24" t="s">
        <v>11</v>
      </c>
      <c r="B24" t="s">
        <v>38</v>
      </c>
      <c r="C24">
        <v>50.8</v>
      </c>
      <c r="D24">
        <v>21.2</v>
      </c>
      <c r="E24">
        <v>52.3</v>
      </c>
      <c r="F24">
        <v>23.2</v>
      </c>
      <c r="G24">
        <v>10.5</v>
      </c>
      <c r="H24">
        <v>10.199999999999999</v>
      </c>
      <c r="I24">
        <v>2.8</v>
      </c>
      <c r="J24">
        <v>12.9</v>
      </c>
      <c r="K24">
        <v>4.5</v>
      </c>
      <c r="L24">
        <v>5</v>
      </c>
      <c r="M24">
        <v>2.6</v>
      </c>
      <c r="N24">
        <v>5</v>
      </c>
      <c r="O24">
        <v>14.5</v>
      </c>
      <c r="P24">
        <v>1.6</v>
      </c>
      <c r="Q24">
        <v>6.1</v>
      </c>
      <c r="R24" s="6" t="str">
        <f t="shared" si="0"/>
        <v>B1_R2_C2_2020-2025</v>
      </c>
      <c r="T24" s="6" t="s">
        <v>38</v>
      </c>
    </row>
    <row r="25" spans="1:20" x14ac:dyDescent="0.3">
      <c r="A25" t="s">
        <v>11</v>
      </c>
      <c r="B25" t="s">
        <v>39</v>
      </c>
      <c r="C25">
        <v>50.8</v>
      </c>
      <c r="D25">
        <v>21.2</v>
      </c>
      <c r="E25">
        <v>52.3</v>
      </c>
      <c r="F25">
        <v>23.2</v>
      </c>
      <c r="G25">
        <v>10.5</v>
      </c>
      <c r="H25">
        <v>10.199999999999999</v>
      </c>
      <c r="I25">
        <v>2.8</v>
      </c>
      <c r="J25">
        <v>12.9</v>
      </c>
      <c r="K25">
        <v>4.5</v>
      </c>
      <c r="L25">
        <v>5</v>
      </c>
      <c r="M25">
        <v>2.6</v>
      </c>
      <c r="N25">
        <v>5</v>
      </c>
      <c r="O25">
        <v>14.5</v>
      </c>
      <c r="P25">
        <v>1.6</v>
      </c>
      <c r="Q25">
        <v>6.1</v>
      </c>
      <c r="R25" s="6" t="str">
        <f t="shared" si="0"/>
        <v>B1_R2_C3_2020-2025</v>
      </c>
      <c r="T25" s="6" t="s">
        <v>39</v>
      </c>
    </row>
    <row r="26" spans="1:20" x14ac:dyDescent="0.3">
      <c r="A26" t="s">
        <v>11</v>
      </c>
      <c r="B26" t="s">
        <v>40</v>
      </c>
      <c r="C26">
        <v>52.6</v>
      </c>
      <c r="D26">
        <v>21.9</v>
      </c>
      <c r="E26">
        <v>54.1</v>
      </c>
      <c r="F26">
        <v>23.2</v>
      </c>
      <c r="G26">
        <v>10.5</v>
      </c>
      <c r="H26">
        <v>9.8000000000000007</v>
      </c>
      <c r="I26">
        <v>3.8</v>
      </c>
      <c r="J26">
        <v>13.3</v>
      </c>
      <c r="K26">
        <v>4.5999999999999996</v>
      </c>
      <c r="L26">
        <v>5.4</v>
      </c>
      <c r="M26">
        <v>2.7</v>
      </c>
      <c r="N26">
        <v>5.0999999999999996</v>
      </c>
      <c r="O26">
        <v>15</v>
      </c>
      <c r="P26">
        <v>1.8</v>
      </c>
      <c r="Q26">
        <v>6.3</v>
      </c>
      <c r="R26" s="6" t="str">
        <f t="shared" si="0"/>
        <v>B2_R1_C1_2020-2025</v>
      </c>
      <c r="T26" s="6" t="s">
        <v>40</v>
      </c>
    </row>
    <row r="27" spans="1:20" x14ac:dyDescent="0.3">
      <c r="A27" t="s">
        <v>11</v>
      </c>
      <c r="B27" t="s">
        <v>42</v>
      </c>
      <c r="C27">
        <v>52.6</v>
      </c>
      <c r="D27">
        <v>21.9</v>
      </c>
      <c r="E27">
        <v>54.1</v>
      </c>
      <c r="F27">
        <v>23.2</v>
      </c>
      <c r="G27">
        <v>10.5</v>
      </c>
      <c r="H27">
        <v>9.8000000000000007</v>
      </c>
      <c r="I27">
        <v>3.8</v>
      </c>
      <c r="J27">
        <v>13.3</v>
      </c>
      <c r="K27">
        <v>4.5999999999999996</v>
      </c>
      <c r="L27">
        <v>5.4</v>
      </c>
      <c r="M27">
        <v>2.7</v>
      </c>
      <c r="N27">
        <v>5.0999999999999996</v>
      </c>
      <c r="O27">
        <v>15</v>
      </c>
      <c r="P27">
        <v>1.8</v>
      </c>
      <c r="Q27">
        <v>6.3</v>
      </c>
      <c r="R27" s="6" t="str">
        <f t="shared" si="0"/>
        <v>B2_R1_C2_2020-2025</v>
      </c>
      <c r="T27" s="6" t="s">
        <v>42</v>
      </c>
    </row>
    <row r="28" spans="1:20" x14ac:dyDescent="0.3">
      <c r="A28" t="s">
        <v>11</v>
      </c>
      <c r="B28" t="s">
        <v>55</v>
      </c>
      <c r="C28">
        <v>52.6</v>
      </c>
      <c r="D28">
        <v>21.9</v>
      </c>
      <c r="E28">
        <v>54.1</v>
      </c>
      <c r="F28">
        <v>23.2</v>
      </c>
      <c r="G28">
        <v>10.5</v>
      </c>
      <c r="H28">
        <v>9.8000000000000007</v>
      </c>
      <c r="I28">
        <v>3.8</v>
      </c>
      <c r="J28">
        <v>13.3</v>
      </c>
      <c r="K28">
        <v>4.5999999999999996</v>
      </c>
      <c r="L28">
        <v>5.4</v>
      </c>
      <c r="M28">
        <v>2.7</v>
      </c>
      <c r="N28">
        <v>5.0999999999999996</v>
      </c>
      <c r="O28">
        <v>15</v>
      </c>
      <c r="P28">
        <v>1.8</v>
      </c>
      <c r="Q28">
        <v>6.3</v>
      </c>
      <c r="R28" s="6" t="str">
        <f t="shared" si="0"/>
        <v>B2_R1_C3_2020-2025</v>
      </c>
      <c r="T28" s="6" t="s">
        <v>55</v>
      </c>
    </row>
    <row r="29" spans="1:20" x14ac:dyDescent="0.3">
      <c r="A29" t="s">
        <v>11</v>
      </c>
      <c r="B29" t="s">
        <v>58</v>
      </c>
      <c r="C29">
        <v>53</v>
      </c>
      <c r="D29">
        <v>22</v>
      </c>
      <c r="E29">
        <v>54.5</v>
      </c>
      <c r="F29">
        <v>23.2</v>
      </c>
      <c r="G29">
        <v>10.5</v>
      </c>
      <c r="H29">
        <v>9.6</v>
      </c>
      <c r="I29">
        <v>2.7</v>
      </c>
      <c r="J29">
        <v>13.5</v>
      </c>
      <c r="K29">
        <v>4.5999999999999996</v>
      </c>
      <c r="L29">
        <v>5.6</v>
      </c>
      <c r="M29">
        <v>2.7</v>
      </c>
      <c r="N29">
        <v>5.2</v>
      </c>
      <c r="O29">
        <v>14.8</v>
      </c>
      <c r="P29">
        <v>1.8</v>
      </c>
      <c r="Q29">
        <v>6.3</v>
      </c>
      <c r="R29" s="6" t="str">
        <f t="shared" si="0"/>
        <v>B2_R2_C1_2020-2025</v>
      </c>
      <c r="T29" s="6" t="s">
        <v>58</v>
      </c>
    </row>
    <row r="30" spans="1:20" x14ac:dyDescent="0.3">
      <c r="A30" t="s">
        <v>11</v>
      </c>
      <c r="B30" t="s">
        <v>59</v>
      </c>
      <c r="C30">
        <v>53</v>
      </c>
      <c r="D30">
        <v>22</v>
      </c>
      <c r="E30">
        <v>54.5</v>
      </c>
      <c r="F30">
        <v>23.2</v>
      </c>
      <c r="G30">
        <v>10.5</v>
      </c>
      <c r="H30">
        <v>9.6</v>
      </c>
      <c r="I30">
        <v>2.7</v>
      </c>
      <c r="J30">
        <v>13.5</v>
      </c>
      <c r="K30">
        <v>4.5999999999999996</v>
      </c>
      <c r="L30">
        <v>5.6</v>
      </c>
      <c r="M30">
        <v>2.7</v>
      </c>
      <c r="N30">
        <v>5.2</v>
      </c>
      <c r="O30">
        <v>14.8</v>
      </c>
      <c r="P30">
        <v>1.8</v>
      </c>
      <c r="Q30">
        <v>6.3</v>
      </c>
      <c r="R30" s="6" t="str">
        <f t="shared" si="0"/>
        <v>B2_R2_C2_2020-2025</v>
      </c>
      <c r="T30" s="6" t="s">
        <v>59</v>
      </c>
    </row>
    <row r="31" spans="1:20" x14ac:dyDescent="0.3">
      <c r="A31" t="s">
        <v>11</v>
      </c>
      <c r="B31" t="s">
        <v>61</v>
      </c>
      <c r="C31">
        <v>53</v>
      </c>
      <c r="D31">
        <v>22</v>
      </c>
      <c r="E31">
        <v>54.5</v>
      </c>
      <c r="F31">
        <v>23.2</v>
      </c>
      <c r="G31">
        <v>10.5</v>
      </c>
      <c r="H31">
        <v>9.6</v>
      </c>
      <c r="I31">
        <v>2.7</v>
      </c>
      <c r="J31">
        <v>13.5</v>
      </c>
      <c r="K31">
        <v>4.5999999999999996</v>
      </c>
      <c r="L31">
        <v>5.6</v>
      </c>
      <c r="M31">
        <v>2.7</v>
      </c>
      <c r="N31">
        <v>5.2</v>
      </c>
      <c r="O31">
        <v>14.8</v>
      </c>
      <c r="P31">
        <v>1.8</v>
      </c>
      <c r="Q31">
        <v>6.3</v>
      </c>
      <c r="R31" s="6" t="str">
        <f t="shared" si="0"/>
        <v>B2_R2_C3_2020-2025</v>
      </c>
      <c r="T31" s="6" t="s">
        <v>61</v>
      </c>
    </row>
    <row r="32" spans="1:20" x14ac:dyDescent="0.3">
      <c r="A32" t="s">
        <v>11</v>
      </c>
      <c r="B32" t="s">
        <v>62</v>
      </c>
      <c r="C32">
        <v>55</v>
      </c>
      <c r="D32">
        <v>22.8</v>
      </c>
      <c r="E32">
        <v>56.5</v>
      </c>
      <c r="F32">
        <v>23.1</v>
      </c>
      <c r="G32">
        <v>10.5</v>
      </c>
      <c r="H32">
        <v>9.1999999999999993</v>
      </c>
      <c r="I32">
        <v>3.6</v>
      </c>
      <c r="J32">
        <v>13.8</v>
      </c>
      <c r="K32">
        <v>4.7</v>
      </c>
      <c r="L32">
        <v>6</v>
      </c>
      <c r="M32">
        <v>2.8</v>
      </c>
      <c r="N32">
        <v>5.3</v>
      </c>
      <c r="O32">
        <v>15.4</v>
      </c>
      <c r="P32">
        <v>1.9</v>
      </c>
      <c r="Q32">
        <v>6.6</v>
      </c>
      <c r="R32" s="6" t="str">
        <f t="shared" si="0"/>
        <v>B3_R1_C1_2020-2025</v>
      </c>
      <c r="T32" s="6" t="s">
        <v>62</v>
      </c>
    </row>
    <row r="33" spans="1:20" x14ac:dyDescent="0.3">
      <c r="A33" t="s">
        <v>11</v>
      </c>
      <c r="B33" t="s">
        <v>64</v>
      </c>
      <c r="C33">
        <v>55</v>
      </c>
      <c r="D33">
        <v>22.8</v>
      </c>
      <c r="E33">
        <v>56.5</v>
      </c>
      <c r="F33">
        <v>23.1</v>
      </c>
      <c r="G33">
        <v>10.5</v>
      </c>
      <c r="H33">
        <v>9.1999999999999993</v>
      </c>
      <c r="I33">
        <v>3.6</v>
      </c>
      <c r="J33">
        <v>13.8</v>
      </c>
      <c r="K33">
        <v>4.7</v>
      </c>
      <c r="L33">
        <v>6</v>
      </c>
      <c r="M33">
        <v>2.8</v>
      </c>
      <c r="N33">
        <v>5.3</v>
      </c>
      <c r="O33">
        <v>15.4</v>
      </c>
      <c r="P33">
        <v>1.9</v>
      </c>
      <c r="Q33">
        <v>6.6</v>
      </c>
      <c r="R33" s="6" t="str">
        <f t="shared" si="0"/>
        <v>B3_R1_C2_2020-2025</v>
      </c>
      <c r="T33" s="6" t="s">
        <v>64</v>
      </c>
    </row>
    <row r="34" spans="1:20" x14ac:dyDescent="0.3">
      <c r="A34" t="s">
        <v>11</v>
      </c>
      <c r="B34" t="s">
        <v>66</v>
      </c>
      <c r="C34">
        <v>55</v>
      </c>
      <c r="D34">
        <v>22.8</v>
      </c>
      <c r="E34">
        <v>56.5</v>
      </c>
      <c r="F34">
        <v>23.1</v>
      </c>
      <c r="G34">
        <v>10.5</v>
      </c>
      <c r="H34">
        <v>9.1999999999999993</v>
      </c>
      <c r="I34">
        <v>3.6</v>
      </c>
      <c r="J34">
        <v>13.8</v>
      </c>
      <c r="K34">
        <v>4.7</v>
      </c>
      <c r="L34">
        <v>6</v>
      </c>
      <c r="M34">
        <v>2.8</v>
      </c>
      <c r="N34">
        <v>5.3</v>
      </c>
      <c r="O34">
        <v>15.4</v>
      </c>
      <c r="P34">
        <v>1.9</v>
      </c>
      <c r="Q34">
        <v>6.6</v>
      </c>
      <c r="R34" s="6" t="str">
        <f t="shared" si="0"/>
        <v>B3_R1_C3_2020-2025</v>
      </c>
      <c r="T34" s="6" t="s">
        <v>66</v>
      </c>
    </row>
    <row r="35" spans="1:20" x14ac:dyDescent="0.3">
      <c r="A35" t="s">
        <v>11</v>
      </c>
      <c r="B35" t="s">
        <v>68</v>
      </c>
      <c r="C35">
        <v>55.1</v>
      </c>
      <c r="D35">
        <v>22.8</v>
      </c>
      <c r="E35">
        <v>56.6</v>
      </c>
      <c r="F35">
        <v>23</v>
      </c>
      <c r="G35">
        <v>10.4</v>
      </c>
      <c r="H35">
        <v>9.4</v>
      </c>
      <c r="I35">
        <v>2.6</v>
      </c>
      <c r="J35">
        <v>14</v>
      </c>
      <c r="K35">
        <v>4.7</v>
      </c>
      <c r="L35">
        <v>6</v>
      </c>
      <c r="M35">
        <v>2.8</v>
      </c>
      <c r="N35">
        <v>5.4</v>
      </c>
      <c r="O35">
        <v>15.3</v>
      </c>
      <c r="P35">
        <v>1.9</v>
      </c>
      <c r="Q35">
        <v>6.5</v>
      </c>
      <c r="R35" s="6" t="str">
        <f t="shared" si="0"/>
        <v>B3_R2_C1_2020-2025</v>
      </c>
      <c r="T35" s="6" t="s">
        <v>68</v>
      </c>
    </row>
    <row r="36" spans="1:20" x14ac:dyDescent="0.3">
      <c r="A36" t="s">
        <v>11</v>
      </c>
      <c r="B36" t="s">
        <v>69</v>
      </c>
      <c r="C36">
        <v>55.1</v>
      </c>
      <c r="D36">
        <v>22.8</v>
      </c>
      <c r="E36">
        <v>56.6</v>
      </c>
      <c r="F36">
        <v>23</v>
      </c>
      <c r="G36">
        <v>10.4</v>
      </c>
      <c r="H36">
        <v>9.4</v>
      </c>
      <c r="I36">
        <v>2.6</v>
      </c>
      <c r="J36">
        <v>14</v>
      </c>
      <c r="K36">
        <v>4.7</v>
      </c>
      <c r="L36">
        <v>6</v>
      </c>
      <c r="M36">
        <v>2.8</v>
      </c>
      <c r="N36">
        <v>5.4</v>
      </c>
      <c r="O36">
        <v>15.3</v>
      </c>
      <c r="P36">
        <v>1.9</v>
      </c>
      <c r="Q36">
        <v>6.5</v>
      </c>
      <c r="R36" s="6" t="str">
        <f t="shared" si="0"/>
        <v>B3_R2_C2_2020-2025</v>
      </c>
      <c r="T36" s="6" t="s">
        <v>69</v>
      </c>
    </row>
    <row r="37" spans="1:20" x14ac:dyDescent="0.3">
      <c r="A37" t="s">
        <v>11</v>
      </c>
      <c r="B37" t="s">
        <v>70</v>
      </c>
      <c r="C37">
        <v>55.1</v>
      </c>
      <c r="D37">
        <v>22.8</v>
      </c>
      <c r="E37">
        <v>56.6</v>
      </c>
      <c r="F37">
        <v>23</v>
      </c>
      <c r="G37">
        <v>10.4</v>
      </c>
      <c r="H37">
        <v>9.4</v>
      </c>
      <c r="I37">
        <v>2.6</v>
      </c>
      <c r="J37">
        <v>14</v>
      </c>
      <c r="K37">
        <v>4.7</v>
      </c>
      <c r="L37">
        <v>6</v>
      </c>
      <c r="M37">
        <v>2.8</v>
      </c>
      <c r="N37">
        <v>5.4</v>
      </c>
      <c r="O37">
        <v>15.3</v>
      </c>
      <c r="P37">
        <v>1.9</v>
      </c>
      <c r="Q37">
        <v>6.5</v>
      </c>
      <c r="R37" s="6" t="str">
        <f t="shared" si="0"/>
        <v>B3_R2_C3_2020-2025</v>
      </c>
      <c r="T37" s="6" t="s">
        <v>70</v>
      </c>
    </row>
    <row r="38" spans="1:20" x14ac:dyDescent="0.3">
      <c r="A38" t="s">
        <v>71</v>
      </c>
      <c r="B38" t="s">
        <v>12</v>
      </c>
      <c r="C38">
        <v>45.9</v>
      </c>
      <c r="D38">
        <v>19.399999999999999</v>
      </c>
      <c r="E38">
        <v>47.4</v>
      </c>
      <c r="F38">
        <v>16.899999999999999</v>
      </c>
      <c r="G38">
        <v>7.9</v>
      </c>
      <c r="H38">
        <v>5</v>
      </c>
      <c r="I38">
        <v>20.3</v>
      </c>
      <c r="J38">
        <v>11.9</v>
      </c>
      <c r="K38">
        <v>4.2</v>
      </c>
      <c r="L38">
        <v>3.8</v>
      </c>
      <c r="M38">
        <v>2.5</v>
      </c>
      <c r="N38">
        <v>4.5999999999999996</v>
      </c>
      <c r="O38">
        <v>13.4</v>
      </c>
      <c r="P38">
        <v>1.4</v>
      </c>
      <c r="Q38">
        <v>5.7</v>
      </c>
      <c r="R38" s="6" t="str">
        <f t="shared" si="0"/>
        <v>A1_R1_C1_2025-2030</v>
      </c>
      <c r="T38" s="6" t="s">
        <v>84</v>
      </c>
    </row>
    <row r="39" spans="1:20" x14ac:dyDescent="0.3">
      <c r="A39" t="s">
        <v>71</v>
      </c>
      <c r="B39" t="s">
        <v>14</v>
      </c>
      <c r="C39">
        <v>45.9</v>
      </c>
      <c r="D39">
        <v>19.399999999999999</v>
      </c>
      <c r="E39">
        <v>47.4</v>
      </c>
      <c r="F39">
        <v>16.899999999999999</v>
      </c>
      <c r="G39">
        <v>7.9</v>
      </c>
      <c r="H39">
        <v>5</v>
      </c>
      <c r="I39">
        <v>20.3</v>
      </c>
      <c r="J39">
        <v>11.9</v>
      </c>
      <c r="K39">
        <v>4.2</v>
      </c>
      <c r="L39">
        <v>3.8</v>
      </c>
      <c r="M39">
        <v>2.5</v>
      </c>
      <c r="N39">
        <v>4.5999999999999996</v>
      </c>
      <c r="O39">
        <v>13.4</v>
      </c>
      <c r="P39">
        <v>1.4</v>
      </c>
      <c r="Q39">
        <v>5.7</v>
      </c>
      <c r="R39" s="6" t="str">
        <f t="shared" si="0"/>
        <v>A1_R1_C2_2025-2030</v>
      </c>
      <c r="T39" s="6" t="s">
        <v>83</v>
      </c>
    </row>
    <row r="40" spans="1:20" x14ac:dyDescent="0.3">
      <c r="A40" t="s">
        <v>71</v>
      </c>
      <c r="B40" t="s">
        <v>15</v>
      </c>
      <c r="C40">
        <v>33.200000000000003</v>
      </c>
      <c r="D40">
        <v>14.1</v>
      </c>
      <c r="E40">
        <v>34.299999999999997</v>
      </c>
      <c r="F40">
        <v>27.1</v>
      </c>
      <c r="G40">
        <v>12.5</v>
      </c>
      <c r="H40">
        <v>6.7</v>
      </c>
      <c r="I40">
        <v>27.9</v>
      </c>
      <c r="J40">
        <v>7.6</v>
      </c>
      <c r="K40">
        <v>3.1</v>
      </c>
      <c r="L40">
        <v>3.2</v>
      </c>
      <c r="M40">
        <v>2.2000000000000002</v>
      </c>
      <c r="N40">
        <v>3.2</v>
      </c>
      <c r="O40">
        <v>8.9</v>
      </c>
      <c r="P40">
        <v>1.2</v>
      </c>
      <c r="Q40">
        <v>5</v>
      </c>
      <c r="R40" s="6" t="str">
        <f t="shared" si="0"/>
        <v>A1_R1_C3_2025-2030</v>
      </c>
      <c r="T40" s="6" t="s">
        <v>82</v>
      </c>
    </row>
    <row r="41" spans="1:20" x14ac:dyDescent="0.3">
      <c r="A41" t="s">
        <v>71</v>
      </c>
      <c r="B41" t="s">
        <v>16</v>
      </c>
      <c r="C41">
        <v>46.1</v>
      </c>
      <c r="D41">
        <v>19.5</v>
      </c>
      <c r="E41">
        <v>47.6</v>
      </c>
      <c r="F41">
        <v>16.8</v>
      </c>
      <c r="G41">
        <v>7.8</v>
      </c>
      <c r="H41">
        <v>4.9000000000000004</v>
      </c>
      <c r="I41">
        <v>8.5</v>
      </c>
      <c r="J41">
        <v>12</v>
      </c>
      <c r="K41">
        <v>4.3</v>
      </c>
      <c r="L41">
        <v>3.8</v>
      </c>
      <c r="M41">
        <v>2.4</v>
      </c>
      <c r="N41">
        <v>4.5999999999999996</v>
      </c>
      <c r="O41">
        <v>13.3</v>
      </c>
      <c r="P41">
        <v>1.4</v>
      </c>
      <c r="Q41">
        <v>5.8</v>
      </c>
      <c r="R41" s="6" t="str">
        <f t="shared" si="0"/>
        <v>A1_R2_C1_2025-2030</v>
      </c>
    </row>
    <row r="42" spans="1:20" x14ac:dyDescent="0.3">
      <c r="A42" t="s">
        <v>71</v>
      </c>
      <c r="B42" t="s">
        <v>17</v>
      </c>
      <c r="C42">
        <v>46.1</v>
      </c>
      <c r="D42">
        <v>19.5</v>
      </c>
      <c r="E42">
        <v>47.6</v>
      </c>
      <c r="F42">
        <v>16.8</v>
      </c>
      <c r="G42">
        <v>7.8</v>
      </c>
      <c r="H42">
        <v>4.9000000000000004</v>
      </c>
      <c r="I42">
        <v>8.5</v>
      </c>
      <c r="J42">
        <v>12</v>
      </c>
      <c r="K42">
        <v>4.3</v>
      </c>
      <c r="L42">
        <v>3.8</v>
      </c>
      <c r="M42">
        <v>2.4</v>
      </c>
      <c r="N42">
        <v>4.5999999999999996</v>
      </c>
      <c r="O42">
        <v>13.3</v>
      </c>
      <c r="P42">
        <v>1.4</v>
      </c>
      <c r="Q42">
        <v>5.8</v>
      </c>
      <c r="R42" s="6" t="str">
        <f t="shared" si="0"/>
        <v>A1_R2_C2_2025-2030</v>
      </c>
    </row>
    <row r="43" spans="1:20" x14ac:dyDescent="0.3">
      <c r="A43" t="s">
        <v>71</v>
      </c>
      <c r="B43" t="s">
        <v>18</v>
      </c>
      <c r="C43">
        <v>32.799999999999997</v>
      </c>
      <c r="D43">
        <v>14</v>
      </c>
      <c r="E43">
        <v>33.9</v>
      </c>
      <c r="F43">
        <v>27.1</v>
      </c>
      <c r="G43">
        <v>12.5</v>
      </c>
      <c r="H43">
        <v>6.7</v>
      </c>
      <c r="I43">
        <v>11.9</v>
      </c>
      <c r="J43">
        <v>7.6</v>
      </c>
      <c r="K43">
        <v>3.2</v>
      </c>
      <c r="L43">
        <v>3.1</v>
      </c>
      <c r="M43">
        <v>2.1</v>
      </c>
      <c r="N43">
        <v>3.2</v>
      </c>
      <c r="O43">
        <v>8.6999999999999993</v>
      </c>
      <c r="P43">
        <v>1.1000000000000001</v>
      </c>
      <c r="Q43">
        <v>5</v>
      </c>
      <c r="R43" s="6" t="str">
        <f t="shared" si="0"/>
        <v>A1_R2_C3_2025-2030</v>
      </c>
    </row>
    <row r="44" spans="1:20" x14ac:dyDescent="0.3">
      <c r="A44" t="s">
        <v>71</v>
      </c>
      <c r="B44" t="s">
        <v>19</v>
      </c>
      <c r="C44">
        <v>52.9</v>
      </c>
      <c r="D44">
        <v>22.4</v>
      </c>
      <c r="E44">
        <v>54.8</v>
      </c>
      <c r="F44">
        <v>16.5</v>
      </c>
      <c r="G44">
        <v>7.7</v>
      </c>
      <c r="H44">
        <v>4.5</v>
      </c>
      <c r="I44">
        <v>17.600000000000001</v>
      </c>
      <c r="J44">
        <v>13.3</v>
      </c>
      <c r="K44">
        <v>4.9000000000000004</v>
      </c>
      <c r="L44">
        <v>4.7</v>
      </c>
      <c r="M44">
        <v>2.7</v>
      </c>
      <c r="N44">
        <v>5.0999999999999996</v>
      </c>
      <c r="O44">
        <v>16</v>
      </c>
      <c r="P44">
        <v>1.7</v>
      </c>
      <c r="Q44">
        <v>6.4</v>
      </c>
      <c r="R44" s="6" t="str">
        <f t="shared" si="0"/>
        <v>A2_R1_C1_2025-2030</v>
      </c>
    </row>
    <row r="45" spans="1:20" x14ac:dyDescent="0.3">
      <c r="A45" t="s">
        <v>71</v>
      </c>
      <c r="B45" t="s">
        <v>20</v>
      </c>
      <c r="C45">
        <v>52.9</v>
      </c>
      <c r="D45">
        <v>22.4</v>
      </c>
      <c r="E45">
        <v>54.8</v>
      </c>
      <c r="F45">
        <v>16.5</v>
      </c>
      <c r="G45">
        <v>7.7</v>
      </c>
      <c r="H45">
        <v>4.5</v>
      </c>
      <c r="I45">
        <v>17.600000000000001</v>
      </c>
      <c r="J45">
        <v>13.3</v>
      </c>
      <c r="K45">
        <v>4.9000000000000004</v>
      </c>
      <c r="L45">
        <v>4.7</v>
      </c>
      <c r="M45">
        <v>2.7</v>
      </c>
      <c r="N45">
        <v>5.0999999999999996</v>
      </c>
      <c r="O45">
        <v>16</v>
      </c>
      <c r="P45">
        <v>1.7</v>
      </c>
      <c r="Q45">
        <v>6.4</v>
      </c>
      <c r="R45" s="6" t="str">
        <f t="shared" si="0"/>
        <v>A2_R1_C2_2025-2030</v>
      </c>
    </row>
    <row r="46" spans="1:20" x14ac:dyDescent="0.3">
      <c r="A46" t="s">
        <v>71</v>
      </c>
      <c r="B46" t="s">
        <v>21</v>
      </c>
      <c r="C46">
        <v>38.6</v>
      </c>
      <c r="D46">
        <v>16.3</v>
      </c>
      <c r="E46">
        <v>39.799999999999997</v>
      </c>
      <c r="F46">
        <v>26.4</v>
      </c>
      <c r="G46">
        <v>12.2</v>
      </c>
      <c r="H46">
        <v>6.6</v>
      </c>
      <c r="I46">
        <v>24</v>
      </c>
      <c r="J46">
        <v>9.3000000000000007</v>
      </c>
      <c r="K46">
        <v>3.6</v>
      </c>
      <c r="L46">
        <v>3.6</v>
      </c>
      <c r="M46">
        <v>2.2999999999999998</v>
      </c>
      <c r="N46">
        <v>3.7</v>
      </c>
      <c r="O46">
        <v>10.7</v>
      </c>
      <c r="P46">
        <v>1.3</v>
      </c>
      <c r="Q46">
        <v>5.4</v>
      </c>
      <c r="R46" s="6" t="str">
        <f t="shared" si="0"/>
        <v>A2_R1_C3_2025-2030</v>
      </c>
    </row>
    <row r="47" spans="1:20" x14ac:dyDescent="0.3">
      <c r="A47" t="s">
        <v>71</v>
      </c>
      <c r="B47" t="s">
        <v>22</v>
      </c>
      <c r="C47">
        <v>52.2</v>
      </c>
      <c r="D47">
        <v>21.9</v>
      </c>
      <c r="E47">
        <v>53.8</v>
      </c>
      <c r="F47">
        <v>16.399999999999999</v>
      </c>
      <c r="G47">
        <v>7.7</v>
      </c>
      <c r="H47">
        <v>4.5</v>
      </c>
      <c r="I47">
        <v>7.5</v>
      </c>
      <c r="J47">
        <v>13.6</v>
      </c>
      <c r="K47">
        <v>4.7</v>
      </c>
      <c r="L47">
        <v>5</v>
      </c>
      <c r="M47">
        <v>2.7</v>
      </c>
      <c r="N47">
        <v>5.0999999999999996</v>
      </c>
      <c r="O47">
        <v>14.7</v>
      </c>
      <c r="P47">
        <v>1.7</v>
      </c>
      <c r="Q47">
        <v>6.4</v>
      </c>
      <c r="R47" s="6" t="str">
        <f t="shared" si="0"/>
        <v>A2_R2_C1_2025-2030</v>
      </c>
    </row>
    <row r="48" spans="1:20" x14ac:dyDescent="0.3">
      <c r="A48" t="s">
        <v>71</v>
      </c>
      <c r="B48" t="s">
        <v>23</v>
      </c>
      <c r="C48">
        <v>52.2</v>
      </c>
      <c r="D48">
        <v>21.9</v>
      </c>
      <c r="E48">
        <v>53.8</v>
      </c>
      <c r="F48">
        <v>16.399999999999999</v>
      </c>
      <c r="G48">
        <v>7.7</v>
      </c>
      <c r="H48">
        <v>4.5</v>
      </c>
      <c r="I48">
        <v>7.5</v>
      </c>
      <c r="J48">
        <v>13.6</v>
      </c>
      <c r="K48">
        <v>4.7</v>
      </c>
      <c r="L48">
        <v>5</v>
      </c>
      <c r="M48">
        <v>2.7</v>
      </c>
      <c r="N48">
        <v>5.0999999999999996</v>
      </c>
      <c r="O48">
        <v>14.7</v>
      </c>
      <c r="P48">
        <v>1.7</v>
      </c>
      <c r="Q48">
        <v>6.4</v>
      </c>
      <c r="R48" s="6" t="str">
        <f t="shared" si="0"/>
        <v>A2_R2_C2_2025-2030</v>
      </c>
    </row>
    <row r="49" spans="1:18" x14ac:dyDescent="0.3">
      <c r="A49" t="s">
        <v>71</v>
      </c>
      <c r="B49" t="s">
        <v>24</v>
      </c>
      <c r="C49">
        <v>38.1</v>
      </c>
      <c r="D49">
        <v>16.100000000000001</v>
      </c>
      <c r="E49">
        <v>39.299999999999997</v>
      </c>
      <c r="F49">
        <v>26.3</v>
      </c>
      <c r="G49">
        <v>12.1</v>
      </c>
      <c r="H49">
        <v>6.9</v>
      </c>
      <c r="I49">
        <v>10.199999999999999</v>
      </c>
      <c r="J49">
        <v>9.4</v>
      </c>
      <c r="K49">
        <v>3.6</v>
      </c>
      <c r="L49">
        <v>3.4</v>
      </c>
      <c r="M49">
        <v>2.2999999999999998</v>
      </c>
      <c r="N49">
        <v>3.7</v>
      </c>
      <c r="O49">
        <v>10.3</v>
      </c>
      <c r="P49">
        <v>1.2</v>
      </c>
      <c r="Q49">
        <v>5.3</v>
      </c>
      <c r="R49" s="6" t="str">
        <f t="shared" si="0"/>
        <v>A2_R2_C3_2025-2030</v>
      </c>
    </row>
    <row r="50" spans="1:18" x14ac:dyDescent="0.3">
      <c r="A50" t="s">
        <v>71</v>
      </c>
      <c r="B50" t="s">
        <v>25</v>
      </c>
      <c r="C50">
        <v>59.4</v>
      </c>
      <c r="D50">
        <v>25.3</v>
      </c>
      <c r="E50">
        <v>61.5</v>
      </c>
      <c r="F50">
        <v>16.2</v>
      </c>
      <c r="G50">
        <v>7.5</v>
      </c>
      <c r="H50">
        <v>4</v>
      </c>
      <c r="I50">
        <v>15.6</v>
      </c>
      <c r="J50">
        <v>14.4</v>
      </c>
      <c r="K50">
        <v>5.5</v>
      </c>
      <c r="L50">
        <v>5.5</v>
      </c>
      <c r="M50">
        <v>3</v>
      </c>
      <c r="N50">
        <v>5.5</v>
      </c>
      <c r="O50">
        <v>18.5</v>
      </c>
      <c r="P50">
        <v>1.9</v>
      </c>
      <c r="Q50">
        <v>7.1</v>
      </c>
      <c r="R50" s="6" t="str">
        <f t="shared" si="0"/>
        <v>A3_R1_C1_2025-2030</v>
      </c>
    </row>
    <row r="51" spans="1:18" x14ac:dyDescent="0.3">
      <c r="A51" t="s">
        <v>71</v>
      </c>
      <c r="B51" t="s">
        <v>26</v>
      </c>
      <c r="C51">
        <v>59.4</v>
      </c>
      <c r="D51">
        <v>25.3</v>
      </c>
      <c r="E51">
        <v>61.5</v>
      </c>
      <c r="F51">
        <v>16.2</v>
      </c>
      <c r="G51">
        <v>7.5</v>
      </c>
      <c r="H51">
        <v>4</v>
      </c>
      <c r="I51">
        <v>15.6</v>
      </c>
      <c r="J51">
        <v>14.4</v>
      </c>
      <c r="K51">
        <v>5.5</v>
      </c>
      <c r="L51">
        <v>5.5</v>
      </c>
      <c r="M51">
        <v>3</v>
      </c>
      <c r="N51">
        <v>5.5</v>
      </c>
      <c r="O51">
        <v>18.5</v>
      </c>
      <c r="P51">
        <v>1.9</v>
      </c>
      <c r="Q51">
        <v>7.1</v>
      </c>
      <c r="R51" s="6" t="str">
        <f t="shared" si="0"/>
        <v>A3_R1_C2_2025-2030</v>
      </c>
    </row>
    <row r="52" spans="1:18" x14ac:dyDescent="0.3">
      <c r="A52" t="s">
        <v>71</v>
      </c>
      <c r="B52" t="s">
        <v>27</v>
      </c>
      <c r="C52">
        <v>43.6</v>
      </c>
      <c r="D52">
        <v>18.399999999999999</v>
      </c>
      <c r="E52">
        <v>45</v>
      </c>
      <c r="F52">
        <v>25.4</v>
      </c>
      <c r="G52">
        <v>11.8</v>
      </c>
      <c r="H52">
        <v>7.3</v>
      </c>
      <c r="I52">
        <v>21.2</v>
      </c>
      <c r="J52">
        <v>11</v>
      </c>
      <c r="K52">
        <v>4</v>
      </c>
      <c r="L52">
        <v>3.7</v>
      </c>
      <c r="M52">
        <v>2.4</v>
      </c>
      <c r="N52">
        <v>4.3</v>
      </c>
      <c r="O52">
        <v>12.6</v>
      </c>
      <c r="P52">
        <v>1.4</v>
      </c>
      <c r="Q52">
        <v>5.6</v>
      </c>
      <c r="R52" s="6" t="str">
        <f t="shared" si="0"/>
        <v>A3_R1_C3_2025-2030</v>
      </c>
    </row>
    <row r="53" spans="1:18" x14ac:dyDescent="0.3">
      <c r="A53" t="s">
        <v>71</v>
      </c>
      <c r="B53" t="s">
        <v>28</v>
      </c>
      <c r="C53">
        <v>59</v>
      </c>
      <c r="D53">
        <v>24.8</v>
      </c>
      <c r="E53">
        <v>60.9</v>
      </c>
      <c r="F53">
        <v>15.6</v>
      </c>
      <c r="G53">
        <v>7.3</v>
      </c>
      <c r="H53">
        <v>4.9000000000000004</v>
      </c>
      <c r="I53">
        <v>6.6</v>
      </c>
      <c r="J53">
        <v>15.4</v>
      </c>
      <c r="K53">
        <v>5.2</v>
      </c>
      <c r="L53">
        <v>5.6</v>
      </c>
      <c r="M53">
        <v>2.8</v>
      </c>
      <c r="N53">
        <v>5.8</v>
      </c>
      <c r="O53">
        <v>17.399999999999999</v>
      </c>
      <c r="P53">
        <v>2</v>
      </c>
      <c r="Q53">
        <v>6.7</v>
      </c>
      <c r="R53" s="6" t="str">
        <f t="shared" si="0"/>
        <v>A3_R2_C1_2025-2030</v>
      </c>
    </row>
    <row r="54" spans="1:18" x14ac:dyDescent="0.3">
      <c r="A54" t="s">
        <v>71</v>
      </c>
      <c r="B54" t="s">
        <v>29</v>
      </c>
      <c r="C54">
        <v>59</v>
      </c>
      <c r="D54">
        <v>24.8</v>
      </c>
      <c r="E54">
        <v>60.9</v>
      </c>
      <c r="F54">
        <v>15.6</v>
      </c>
      <c r="G54">
        <v>7.3</v>
      </c>
      <c r="H54">
        <v>4.9000000000000004</v>
      </c>
      <c r="I54">
        <v>6.6</v>
      </c>
      <c r="J54">
        <v>15.4</v>
      </c>
      <c r="K54">
        <v>5.2</v>
      </c>
      <c r="L54">
        <v>5.6</v>
      </c>
      <c r="M54">
        <v>2.8</v>
      </c>
      <c r="N54">
        <v>5.8</v>
      </c>
      <c r="O54">
        <v>17.399999999999999</v>
      </c>
      <c r="P54">
        <v>2</v>
      </c>
      <c r="Q54">
        <v>6.7</v>
      </c>
      <c r="R54" s="6" t="str">
        <f t="shared" si="0"/>
        <v>A3_R2_C2_2025-2030</v>
      </c>
    </row>
    <row r="55" spans="1:18" x14ac:dyDescent="0.3">
      <c r="A55" t="s">
        <v>71</v>
      </c>
      <c r="B55" t="s">
        <v>30</v>
      </c>
      <c r="C55">
        <v>43.2</v>
      </c>
      <c r="D55">
        <v>18.3</v>
      </c>
      <c r="E55">
        <v>44.6</v>
      </c>
      <c r="F55">
        <v>25.3</v>
      </c>
      <c r="G55">
        <v>11.8</v>
      </c>
      <c r="H55">
        <v>7.3</v>
      </c>
      <c r="I55">
        <v>9</v>
      </c>
      <c r="J55">
        <v>11</v>
      </c>
      <c r="K55">
        <v>4.0999999999999996</v>
      </c>
      <c r="L55">
        <v>3.7</v>
      </c>
      <c r="M55">
        <v>2.4</v>
      </c>
      <c r="N55">
        <v>4.2</v>
      </c>
      <c r="O55">
        <v>12.3</v>
      </c>
      <c r="P55">
        <v>1.3</v>
      </c>
      <c r="Q55">
        <v>5.5</v>
      </c>
      <c r="R55" s="6" t="str">
        <f t="shared" si="0"/>
        <v>A3_R2_C3_2025-2030</v>
      </c>
    </row>
    <row r="56" spans="1:18" x14ac:dyDescent="0.3">
      <c r="A56" t="s">
        <v>71</v>
      </c>
      <c r="B56" t="s">
        <v>31</v>
      </c>
      <c r="C56">
        <v>51.1</v>
      </c>
      <c r="D56">
        <v>21.7</v>
      </c>
      <c r="E56">
        <v>52.9</v>
      </c>
      <c r="F56">
        <v>16.2</v>
      </c>
      <c r="G56">
        <v>7.6</v>
      </c>
      <c r="H56">
        <v>4.7</v>
      </c>
      <c r="I56">
        <v>17.8</v>
      </c>
      <c r="J56">
        <v>12.8</v>
      </c>
      <c r="K56">
        <v>4.8</v>
      </c>
      <c r="L56">
        <v>4.4000000000000004</v>
      </c>
      <c r="M56">
        <v>2.6</v>
      </c>
      <c r="N56">
        <v>4.9000000000000004</v>
      </c>
      <c r="O56">
        <v>15.7</v>
      </c>
      <c r="P56">
        <v>1.6</v>
      </c>
      <c r="Q56">
        <v>6.2</v>
      </c>
      <c r="R56" s="6" t="str">
        <f t="shared" si="0"/>
        <v>B1_R1_C1_2025-2030</v>
      </c>
    </row>
    <row r="57" spans="1:18" x14ac:dyDescent="0.3">
      <c r="A57" t="s">
        <v>71</v>
      </c>
      <c r="B57" t="s">
        <v>33</v>
      </c>
      <c r="C57">
        <v>51.1</v>
      </c>
      <c r="D57">
        <v>21.7</v>
      </c>
      <c r="E57">
        <v>52.9</v>
      </c>
      <c r="F57">
        <v>16.2</v>
      </c>
      <c r="G57">
        <v>7.6</v>
      </c>
      <c r="H57">
        <v>4.7</v>
      </c>
      <c r="I57">
        <v>17.8</v>
      </c>
      <c r="J57">
        <v>12.8</v>
      </c>
      <c r="K57">
        <v>4.8</v>
      </c>
      <c r="L57">
        <v>4.4000000000000004</v>
      </c>
      <c r="M57">
        <v>2.6</v>
      </c>
      <c r="N57">
        <v>4.9000000000000004</v>
      </c>
      <c r="O57">
        <v>15.7</v>
      </c>
      <c r="P57">
        <v>1.6</v>
      </c>
      <c r="Q57">
        <v>6.2</v>
      </c>
      <c r="R57" s="6" t="str">
        <f t="shared" si="0"/>
        <v>B1_R1_C2_2025-2030</v>
      </c>
    </row>
    <row r="58" spans="1:18" x14ac:dyDescent="0.3">
      <c r="A58" t="s">
        <v>71</v>
      </c>
      <c r="B58" t="s">
        <v>35</v>
      </c>
      <c r="C58">
        <v>51.2</v>
      </c>
      <c r="D58">
        <v>21.7</v>
      </c>
      <c r="E58">
        <v>53</v>
      </c>
      <c r="F58">
        <v>24.2</v>
      </c>
      <c r="G58">
        <v>11.3</v>
      </c>
      <c r="H58">
        <v>7</v>
      </c>
      <c r="I58">
        <v>17.7</v>
      </c>
      <c r="J58">
        <v>12.7</v>
      </c>
      <c r="K58">
        <v>4.7</v>
      </c>
      <c r="L58">
        <v>4.5</v>
      </c>
      <c r="M58">
        <v>2.7</v>
      </c>
      <c r="N58">
        <v>4.9000000000000004</v>
      </c>
      <c r="O58">
        <v>15.7</v>
      </c>
      <c r="P58">
        <v>1.6</v>
      </c>
      <c r="Q58">
        <v>6.2</v>
      </c>
      <c r="R58" s="6" t="str">
        <f t="shared" si="0"/>
        <v>B1_R1_C3_2025-2030</v>
      </c>
    </row>
    <row r="59" spans="1:18" x14ac:dyDescent="0.3">
      <c r="A59" t="s">
        <v>71</v>
      </c>
      <c r="B59" t="s">
        <v>37</v>
      </c>
      <c r="C59">
        <v>50.9</v>
      </c>
      <c r="D59">
        <v>21.4</v>
      </c>
      <c r="E59">
        <v>52.5</v>
      </c>
      <c r="F59">
        <v>16.100000000000001</v>
      </c>
      <c r="G59">
        <v>7.5</v>
      </c>
      <c r="H59">
        <v>4.7</v>
      </c>
      <c r="I59">
        <v>7.5</v>
      </c>
      <c r="J59">
        <v>13.1</v>
      </c>
      <c r="K59">
        <v>4.5999999999999996</v>
      </c>
      <c r="L59">
        <v>4.7</v>
      </c>
      <c r="M59">
        <v>2.6</v>
      </c>
      <c r="N59">
        <v>5</v>
      </c>
      <c r="O59">
        <v>14.7</v>
      </c>
      <c r="P59">
        <v>1.7</v>
      </c>
      <c r="Q59">
        <v>6.2</v>
      </c>
      <c r="R59" s="6" t="str">
        <f t="shared" si="0"/>
        <v>B1_R2_C1_2025-2030</v>
      </c>
    </row>
    <row r="60" spans="1:18" x14ac:dyDescent="0.3">
      <c r="A60" t="s">
        <v>71</v>
      </c>
      <c r="B60" t="s">
        <v>38</v>
      </c>
      <c r="C60">
        <v>50.9</v>
      </c>
      <c r="D60">
        <v>21.4</v>
      </c>
      <c r="E60">
        <v>52.5</v>
      </c>
      <c r="F60">
        <v>16.100000000000001</v>
      </c>
      <c r="G60">
        <v>7.5</v>
      </c>
      <c r="H60">
        <v>4.7</v>
      </c>
      <c r="I60">
        <v>7.5</v>
      </c>
      <c r="J60">
        <v>13.1</v>
      </c>
      <c r="K60">
        <v>4.5999999999999996</v>
      </c>
      <c r="L60">
        <v>4.7</v>
      </c>
      <c r="M60">
        <v>2.6</v>
      </c>
      <c r="N60">
        <v>5</v>
      </c>
      <c r="O60">
        <v>14.7</v>
      </c>
      <c r="P60">
        <v>1.7</v>
      </c>
      <c r="Q60">
        <v>6.2</v>
      </c>
      <c r="R60" s="6" t="str">
        <f t="shared" si="0"/>
        <v>B1_R2_C2_2025-2030</v>
      </c>
    </row>
    <row r="61" spans="1:18" x14ac:dyDescent="0.3">
      <c r="A61" t="s">
        <v>71</v>
      </c>
      <c r="B61" t="s">
        <v>39</v>
      </c>
      <c r="C61">
        <v>51.2</v>
      </c>
      <c r="D61">
        <v>21.6</v>
      </c>
      <c r="E61">
        <v>52.8</v>
      </c>
      <c r="F61">
        <v>24.2</v>
      </c>
      <c r="G61">
        <v>11.3</v>
      </c>
      <c r="H61">
        <v>7</v>
      </c>
      <c r="I61">
        <v>7.4</v>
      </c>
      <c r="J61">
        <v>13.1</v>
      </c>
      <c r="K61">
        <v>4.5999999999999996</v>
      </c>
      <c r="L61">
        <v>4.8</v>
      </c>
      <c r="M61">
        <v>2.6</v>
      </c>
      <c r="N61">
        <v>5</v>
      </c>
      <c r="O61">
        <v>14.7</v>
      </c>
      <c r="P61">
        <v>1.7</v>
      </c>
      <c r="Q61">
        <v>6.3</v>
      </c>
      <c r="R61" s="6" t="str">
        <f t="shared" si="0"/>
        <v>B1_R2_C3_2025-2030</v>
      </c>
    </row>
    <row r="62" spans="1:18" x14ac:dyDescent="0.3">
      <c r="A62" t="s">
        <v>71</v>
      </c>
      <c r="B62" t="s">
        <v>40</v>
      </c>
      <c r="C62">
        <v>56.8</v>
      </c>
      <c r="D62">
        <v>24.3</v>
      </c>
      <c r="E62">
        <v>58.9</v>
      </c>
      <c r="F62">
        <v>16</v>
      </c>
      <c r="G62">
        <v>7.5</v>
      </c>
      <c r="H62">
        <v>4.0999999999999996</v>
      </c>
      <c r="I62">
        <v>15.9</v>
      </c>
      <c r="J62">
        <v>13.8</v>
      </c>
      <c r="K62">
        <v>5.3</v>
      </c>
      <c r="L62">
        <v>5.0999999999999996</v>
      </c>
      <c r="M62">
        <v>2.9</v>
      </c>
      <c r="N62">
        <v>5.3</v>
      </c>
      <c r="O62">
        <v>17.899999999999999</v>
      </c>
      <c r="P62">
        <v>1.8</v>
      </c>
      <c r="Q62">
        <v>6.9</v>
      </c>
      <c r="R62" s="6" t="str">
        <f t="shared" si="0"/>
        <v>B2_R1_C1_2025-2030</v>
      </c>
    </row>
    <row r="63" spans="1:18" x14ac:dyDescent="0.3">
      <c r="A63" t="s">
        <v>71</v>
      </c>
      <c r="B63" t="s">
        <v>42</v>
      </c>
      <c r="C63">
        <v>56.8</v>
      </c>
      <c r="D63">
        <v>24.3</v>
      </c>
      <c r="E63">
        <v>58.9</v>
      </c>
      <c r="F63">
        <v>16</v>
      </c>
      <c r="G63">
        <v>7.5</v>
      </c>
      <c r="H63">
        <v>4.0999999999999996</v>
      </c>
      <c r="I63">
        <v>15.9</v>
      </c>
      <c r="J63">
        <v>13.8</v>
      </c>
      <c r="K63">
        <v>5.3</v>
      </c>
      <c r="L63">
        <v>5.0999999999999996</v>
      </c>
      <c r="M63">
        <v>2.9</v>
      </c>
      <c r="N63">
        <v>5.3</v>
      </c>
      <c r="O63">
        <v>17.899999999999999</v>
      </c>
      <c r="P63">
        <v>1.8</v>
      </c>
      <c r="Q63">
        <v>6.9</v>
      </c>
      <c r="R63" s="6" t="str">
        <f t="shared" si="0"/>
        <v>B2_R1_C2_2025-2030</v>
      </c>
    </row>
    <row r="64" spans="1:18" x14ac:dyDescent="0.3">
      <c r="A64" t="s">
        <v>71</v>
      </c>
      <c r="B64" t="s">
        <v>55</v>
      </c>
      <c r="C64">
        <v>56.9</v>
      </c>
      <c r="D64">
        <v>24.2</v>
      </c>
      <c r="E64">
        <v>59</v>
      </c>
      <c r="F64">
        <v>24.1</v>
      </c>
      <c r="G64">
        <v>11.2</v>
      </c>
      <c r="H64">
        <v>5.9</v>
      </c>
      <c r="I64">
        <v>15.8</v>
      </c>
      <c r="J64">
        <v>13.7</v>
      </c>
      <c r="K64">
        <v>5.2</v>
      </c>
      <c r="L64">
        <v>5.4</v>
      </c>
      <c r="M64">
        <v>2.9</v>
      </c>
      <c r="N64">
        <v>5.2</v>
      </c>
      <c r="O64">
        <v>17.600000000000001</v>
      </c>
      <c r="P64">
        <v>1.9</v>
      </c>
      <c r="Q64">
        <v>7</v>
      </c>
      <c r="R64" s="6" t="str">
        <f t="shared" si="0"/>
        <v>B2_R1_C3_2025-2030</v>
      </c>
    </row>
    <row r="65" spans="1:18" x14ac:dyDescent="0.3">
      <c r="A65" t="s">
        <v>71</v>
      </c>
      <c r="B65" t="s">
        <v>58</v>
      </c>
      <c r="C65">
        <v>56.9</v>
      </c>
      <c r="D65">
        <v>24</v>
      </c>
      <c r="E65">
        <v>58.8</v>
      </c>
      <c r="F65">
        <v>15.5</v>
      </c>
      <c r="G65">
        <v>7.3</v>
      </c>
      <c r="H65">
        <v>4.8</v>
      </c>
      <c r="I65">
        <v>6.6</v>
      </c>
      <c r="J65">
        <v>14.7</v>
      </c>
      <c r="K65">
        <v>5.0999999999999996</v>
      </c>
      <c r="L65">
        <v>5.3</v>
      </c>
      <c r="M65">
        <v>2.7</v>
      </c>
      <c r="N65">
        <v>5.5</v>
      </c>
      <c r="O65">
        <v>16.899999999999999</v>
      </c>
      <c r="P65">
        <v>1.9</v>
      </c>
      <c r="Q65">
        <v>6.6</v>
      </c>
      <c r="R65" s="6" t="str">
        <f t="shared" si="0"/>
        <v>B2_R2_C1_2025-2030</v>
      </c>
    </row>
    <row r="66" spans="1:18" x14ac:dyDescent="0.3">
      <c r="A66" t="s">
        <v>71</v>
      </c>
      <c r="B66" t="s">
        <v>59</v>
      </c>
      <c r="C66">
        <v>56.9</v>
      </c>
      <c r="D66">
        <v>24</v>
      </c>
      <c r="E66">
        <v>58.8</v>
      </c>
      <c r="F66">
        <v>15.5</v>
      </c>
      <c r="G66">
        <v>7.3</v>
      </c>
      <c r="H66">
        <v>4.8</v>
      </c>
      <c r="I66">
        <v>6.6</v>
      </c>
      <c r="J66">
        <v>14.7</v>
      </c>
      <c r="K66">
        <v>5.0999999999999996</v>
      </c>
      <c r="L66">
        <v>5.3</v>
      </c>
      <c r="M66">
        <v>2.7</v>
      </c>
      <c r="N66">
        <v>5.5</v>
      </c>
      <c r="O66">
        <v>16.899999999999999</v>
      </c>
      <c r="P66">
        <v>1.9</v>
      </c>
      <c r="Q66">
        <v>6.6</v>
      </c>
      <c r="R66" s="6" t="str">
        <f t="shared" si="0"/>
        <v>B2_R2_C2_2025-2030</v>
      </c>
    </row>
    <row r="67" spans="1:18" x14ac:dyDescent="0.3">
      <c r="A67" t="s">
        <v>71</v>
      </c>
      <c r="B67" t="s">
        <v>61</v>
      </c>
      <c r="C67">
        <v>57.2</v>
      </c>
      <c r="D67">
        <v>24.1</v>
      </c>
      <c r="E67">
        <v>59.1</v>
      </c>
      <c r="F67">
        <v>23.5</v>
      </c>
      <c r="G67">
        <v>11</v>
      </c>
      <c r="H67">
        <v>6.9</v>
      </c>
      <c r="I67">
        <v>6.5</v>
      </c>
      <c r="J67">
        <v>14.7</v>
      </c>
      <c r="K67">
        <v>5.0999999999999996</v>
      </c>
      <c r="L67">
        <v>5.6</v>
      </c>
      <c r="M67">
        <v>2.8</v>
      </c>
      <c r="N67">
        <v>5.6</v>
      </c>
      <c r="O67">
        <v>16.7</v>
      </c>
      <c r="P67">
        <v>2</v>
      </c>
      <c r="Q67">
        <v>6.7</v>
      </c>
      <c r="R67" s="6" t="str">
        <f t="shared" ref="R67:R130" si="1">B67&amp;"_"&amp;SUBSTITUTE(A67,"_","-")</f>
        <v>B2_R2_C3_2025-2030</v>
      </c>
    </row>
    <row r="68" spans="1:18" x14ac:dyDescent="0.3">
      <c r="A68" t="s">
        <v>71</v>
      </c>
      <c r="B68" t="s">
        <v>62</v>
      </c>
      <c r="C68">
        <v>61.2</v>
      </c>
      <c r="D68">
        <v>26.2</v>
      </c>
      <c r="E68">
        <v>63.5</v>
      </c>
      <c r="F68">
        <v>15.4</v>
      </c>
      <c r="G68">
        <v>7.2</v>
      </c>
      <c r="H68">
        <v>4.3</v>
      </c>
      <c r="I68">
        <v>14.6</v>
      </c>
      <c r="J68">
        <v>14.8</v>
      </c>
      <c r="K68">
        <v>5.8</v>
      </c>
      <c r="L68">
        <v>5.3</v>
      </c>
      <c r="M68">
        <v>3</v>
      </c>
      <c r="N68">
        <v>5.7</v>
      </c>
      <c r="O68">
        <v>20</v>
      </c>
      <c r="P68">
        <v>1.9</v>
      </c>
      <c r="Q68">
        <v>7.1</v>
      </c>
      <c r="R68" s="6" t="str">
        <f t="shared" si="1"/>
        <v>B3_R1_C1_2025-2030</v>
      </c>
    </row>
    <row r="69" spans="1:18" x14ac:dyDescent="0.3">
      <c r="A69" t="s">
        <v>71</v>
      </c>
      <c r="B69" t="s">
        <v>64</v>
      </c>
      <c r="C69">
        <v>61.2</v>
      </c>
      <c r="D69">
        <v>26.2</v>
      </c>
      <c r="E69">
        <v>63.5</v>
      </c>
      <c r="F69">
        <v>15.4</v>
      </c>
      <c r="G69">
        <v>7.2</v>
      </c>
      <c r="H69">
        <v>4.3</v>
      </c>
      <c r="I69">
        <v>14.6</v>
      </c>
      <c r="J69">
        <v>14.8</v>
      </c>
      <c r="K69">
        <v>5.8</v>
      </c>
      <c r="L69">
        <v>5.3</v>
      </c>
      <c r="M69">
        <v>3</v>
      </c>
      <c r="N69">
        <v>5.7</v>
      </c>
      <c r="O69">
        <v>20</v>
      </c>
      <c r="P69">
        <v>1.9</v>
      </c>
      <c r="Q69">
        <v>7.1</v>
      </c>
      <c r="R69" s="6" t="str">
        <f t="shared" si="1"/>
        <v>B3_R1_C2_2025-2030</v>
      </c>
    </row>
    <row r="70" spans="1:18" x14ac:dyDescent="0.3">
      <c r="A70" t="s">
        <v>71</v>
      </c>
      <c r="B70" t="s">
        <v>66</v>
      </c>
      <c r="C70">
        <v>60.5</v>
      </c>
      <c r="D70">
        <v>25.9</v>
      </c>
      <c r="E70">
        <v>62.8</v>
      </c>
      <c r="F70">
        <v>23.4</v>
      </c>
      <c r="G70">
        <v>11</v>
      </c>
      <c r="H70">
        <v>6.2</v>
      </c>
      <c r="I70">
        <v>14.7</v>
      </c>
      <c r="J70">
        <v>14.6</v>
      </c>
      <c r="K70">
        <v>5.6</v>
      </c>
      <c r="L70">
        <v>5.5</v>
      </c>
      <c r="M70">
        <v>3</v>
      </c>
      <c r="N70">
        <v>5.6</v>
      </c>
      <c r="O70">
        <v>19.399999999999999</v>
      </c>
      <c r="P70">
        <v>2</v>
      </c>
      <c r="Q70">
        <v>7.2</v>
      </c>
      <c r="R70" s="6" t="str">
        <f t="shared" si="1"/>
        <v>B3_R1_C3_2025-2030</v>
      </c>
    </row>
    <row r="71" spans="1:18" x14ac:dyDescent="0.3">
      <c r="A71" t="s">
        <v>71</v>
      </c>
      <c r="B71" t="s">
        <v>68</v>
      </c>
      <c r="C71">
        <v>61.1</v>
      </c>
      <c r="D71">
        <v>26</v>
      </c>
      <c r="E71">
        <v>63.3</v>
      </c>
      <c r="F71">
        <v>14.9</v>
      </c>
      <c r="G71">
        <v>7</v>
      </c>
      <c r="H71">
        <v>5.0999999999999996</v>
      </c>
      <c r="I71">
        <v>6</v>
      </c>
      <c r="J71">
        <v>15.7</v>
      </c>
      <c r="K71">
        <v>5.6</v>
      </c>
      <c r="L71">
        <v>5.3</v>
      </c>
      <c r="M71">
        <v>2.8</v>
      </c>
      <c r="N71">
        <v>5.9</v>
      </c>
      <c r="O71">
        <v>19.2</v>
      </c>
      <c r="P71">
        <v>1.9</v>
      </c>
      <c r="Q71">
        <v>6.8</v>
      </c>
      <c r="R71" s="6" t="str">
        <f t="shared" si="1"/>
        <v>B3_R2_C1_2025-2030</v>
      </c>
    </row>
    <row r="72" spans="1:18" x14ac:dyDescent="0.3">
      <c r="A72" t="s">
        <v>71</v>
      </c>
      <c r="B72" t="s">
        <v>69</v>
      </c>
      <c r="C72">
        <v>61.1</v>
      </c>
      <c r="D72">
        <v>26</v>
      </c>
      <c r="E72">
        <v>63.3</v>
      </c>
      <c r="F72">
        <v>14.9</v>
      </c>
      <c r="G72">
        <v>7</v>
      </c>
      <c r="H72">
        <v>5.0999999999999996</v>
      </c>
      <c r="I72">
        <v>6</v>
      </c>
      <c r="J72">
        <v>15.7</v>
      </c>
      <c r="K72">
        <v>5.6</v>
      </c>
      <c r="L72">
        <v>5.3</v>
      </c>
      <c r="M72">
        <v>2.8</v>
      </c>
      <c r="N72">
        <v>5.9</v>
      </c>
      <c r="O72">
        <v>19.2</v>
      </c>
      <c r="P72">
        <v>1.9</v>
      </c>
      <c r="Q72">
        <v>6.8</v>
      </c>
      <c r="R72" s="6" t="str">
        <f t="shared" si="1"/>
        <v>B3_R2_C2_2025-2030</v>
      </c>
    </row>
    <row r="73" spans="1:18" x14ac:dyDescent="0.3">
      <c r="A73" t="s">
        <v>71</v>
      </c>
      <c r="B73" t="s">
        <v>70</v>
      </c>
      <c r="C73">
        <v>61.2</v>
      </c>
      <c r="D73">
        <v>25.9</v>
      </c>
      <c r="E73">
        <v>63.3</v>
      </c>
      <c r="F73">
        <v>22.6</v>
      </c>
      <c r="G73">
        <v>10.6</v>
      </c>
      <c r="H73">
        <v>7.4</v>
      </c>
      <c r="I73">
        <v>6</v>
      </c>
      <c r="J73">
        <v>15.6</v>
      </c>
      <c r="K73">
        <v>5.5</v>
      </c>
      <c r="L73">
        <v>5.6</v>
      </c>
      <c r="M73">
        <v>2.9</v>
      </c>
      <c r="N73">
        <v>5.9</v>
      </c>
      <c r="O73">
        <v>18.8</v>
      </c>
      <c r="P73">
        <v>2</v>
      </c>
      <c r="Q73">
        <v>6.9</v>
      </c>
      <c r="R73" s="6" t="str">
        <f t="shared" si="1"/>
        <v>B3_R2_C3_2025-2030</v>
      </c>
    </row>
    <row r="74" spans="1:18" x14ac:dyDescent="0.3">
      <c r="A74" t="s">
        <v>72</v>
      </c>
      <c r="B74" t="s">
        <v>12</v>
      </c>
      <c r="C74">
        <v>53.8</v>
      </c>
      <c r="D74">
        <v>22.8</v>
      </c>
      <c r="E74">
        <v>55.7</v>
      </c>
      <c r="F74">
        <v>12</v>
      </c>
      <c r="G74">
        <v>5.6</v>
      </c>
      <c r="H74">
        <v>3.1</v>
      </c>
      <c r="I74">
        <v>23</v>
      </c>
      <c r="J74">
        <v>14.4</v>
      </c>
      <c r="K74">
        <v>4.8</v>
      </c>
      <c r="L74">
        <v>4.7</v>
      </c>
      <c r="M74">
        <v>2.7</v>
      </c>
      <c r="N74">
        <v>5.0999999999999996</v>
      </c>
      <c r="O74">
        <v>15.7</v>
      </c>
      <c r="P74">
        <v>1.7</v>
      </c>
      <c r="Q74">
        <v>6.6</v>
      </c>
      <c r="R74" s="6" t="str">
        <f t="shared" si="1"/>
        <v>A1_R1_C1_2030-2035</v>
      </c>
    </row>
    <row r="75" spans="1:18" x14ac:dyDescent="0.3">
      <c r="A75" t="s">
        <v>72</v>
      </c>
      <c r="B75" t="s">
        <v>14</v>
      </c>
      <c r="C75">
        <v>53.8</v>
      </c>
      <c r="D75">
        <v>22.8</v>
      </c>
      <c r="E75">
        <v>55.7</v>
      </c>
      <c r="F75">
        <v>12</v>
      </c>
      <c r="G75">
        <v>5.6</v>
      </c>
      <c r="H75">
        <v>3.1</v>
      </c>
      <c r="I75">
        <v>23</v>
      </c>
      <c r="J75">
        <v>14.4</v>
      </c>
      <c r="K75">
        <v>4.8</v>
      </c>
      <c r="L75">
        <v>4.7</v>
      </c>
      <c r="M75">
        <v>2.7</v>
      </c>
      <c r="N75">
        <v>5.0999999999999996</v>
      </c>
      <c r="O75">
        <v>15.7</v>
      </c>
      <c r="P75">
        <v>1.7</v>
      </c>
      <c r="Q75">
        <v>6.6</v>
      </c>
      <c r="R75" s="6" t="str">
        <f t="shared" si="1"/>
        <v>A1_R1_C2_2030-2035</v>
      </c>
    </row>
    <row r="76" spans="1:18" x14ac:dyDescent="0.3">
      <c r="A76" t="s">
        <v>72</v>
      </c>
      <c r="B76" t="s">
        <v>15</v>
      </c>
      <c r="C76">
        <v>33.799999999999997</v>
      </c>
      <c r="D76">
        <v>14.3</v>
      </c>
      <c r="E76">
        <v>34.9</v>
      </c>
      <c r="F76">
        <v>27.7</v>
      </c>
      <c r="G76">
        <v>12.8</v>
      </c>
      <c r="H76">
        <v>6.7</v>
      </c>
      <c r="I76">
        <v>36.200000000000003</v>
      </c>
      <c r="J76">
        <v>8.1999999999999993</v>
      </c>
      <c r="K76">
        <v>2.9</v>
      </c>
      <c r="L76">
        <v>3.4</v>
      </c>
      <c r="M76">
        <v>2.2000000000000002</v>
      </c>
      <c r="N76">
        <v>3.2</v>
      </c>
      <c r="O76">
        <v>8.5</v>
      </c>
      <c r="P76">
        <v>1.2</v>
      </c>
      <c r="Q76">
        <v>5.3</v>
      </c>
      <c r="R76" s="6" t="str">
        <f t="shared" si="1"/>
        <v>A1_R1_C3_2030-2035</v>
      </c>
    </row>
    <row r="77" spans="1:18" x14ac:dyDescent="0.3">
      <c r="A77" t="s">
        <v>72</v>
      </c>
      <c r="B77" t="s">
        <v>16</v>
      </c>
      <c r="C77">
        <v>52.9</v>
      </c>
      <c r="D77">
        <v>22.3</v>
      </c>
      <c r="E77">
        <v>54.7</v>
      </c>
      <c r="F77">
        <v>11.7</v>
      </c>
      <c r="G77">
        <v>5.5</v>
      </c>
      <c r="H77">
        <v>3.2</v>
      </c>
      <c r="I77">
        <v>18.3</v>
      </c>
      <c r="J77">
        <v>14.3</v>
      </c>
      <c r="K77">
        <v>4.7</v>
      </c>
      <c r="L77">
        <v>4.7</v>
      </c>
      <c r="M77">
        <v>2.6</v>
      </c>
      <c r="N77">
        <v>5</v>
      </c>
      <c r="O77">
        <v>15.2</v>
      </c>
      <c r="P77">
        <v>1.7</v>
      </c>
      <c r="Q77">
        <v>6.4</v>
      </c>
      <c r="R77" s="6" t="str">
        <f t="shared" si="1"/>
        <v>A1_R2_C1_2030-2035</v>
      </c>
    </row>
    <row r="78" spans="1:18" x14ac:dyDescent="0.3">
      <c r="A78" t="s">
        <v>72</v>
      </c>
      <c r="B78" t="s">
        <v>17</v>
      </c>
      <c r="C78">
        <v>52.9</v>
      </c>
      <c r="D78">
        <v>22.3</v>
      </c>
      <c r="E78">
        <v>54.7</v>
      </c>
      <c r="F78">
        <v>11.7</v>
      </c>
      <c r="G78">
        <v>5.5</v>
      </c>
      <c r="H78">
        <v>3.2</v>
      </c>
      <c r="I78">
        <v>18.3</v>
      </c>
      <c r="J78">
        <v>14.3</v>
      </c>
      <c r="K78">
        <v>4.7</v>
      </c>
      <c r="L78">
        <v>4.7</v>
      </c>
      <c r="M78">
        <v>2.6</v>
      </c>
      <c r="N78">
        <v>5</v>
      </c>
      <c r="O78">
        <v>15.2</v>
      </c>
      <c r="P78">
        <v>1.7</v>
      </c>
      <c r="Q78">
        <v>6.4</v>
      </c>
      <c r="R78" s="6" t="str">
        <f t="shared" si="1"/>
        <v>A1_R2_C2_2030-2035</v>
      </c>
    </row>
    <row r="79" spans="1:18" x14ac:dyDescent="0.3">
      <c r="A79" t="s">
        <v>72</v>
      </c>
      <c r="B79" t="s">
        <v>18</v>
      </c>
      <c r="C79">
        <v>33.1</v>
      </c>
      <c r="D79">
        <v>14</v>
      </c>
      <c r="E79">
        <v>34.200000000000003</v>
      </c>
      <c r="F79">
        <v>27.4</v>
      </c>
      <c r="G79">
        <v>12.7</v>
      </c>
      <c r="H79">
        <v>6.8</v>
      </c>
      <c r="I79">
        <v>28.9</v>
      </c>
      <c r="J79">
        <v>8.1999999999999993</v>
      </c>
      <c r="K79">
        <v>2.9</v>
      </c>
      <c r="L79">
        <v>3.3</v>
      </c>
      <c r="M79">
        <v>2.1</v>
      </c>
      <c r="N79">
        <v>3.2</v>
      </c>
      <c r="O79">
        <v>8.3000000000000007</v>
      </c>
      <c r="P79">
        <v>1.2</v>
      </c>
      <c r="Q79">
        <v>5</v>
      </c>
      <c r="R79" s="6" t="str">
        <f t="shared" si="1"/>
        <v>A1_R2_C3_2030-2035</v>
      </c>
    </row>
    <row r="80" spans="1:18" x14ac:dyDescent="0.3">
      <c r="A80" t="s">
        <v>72</v>
      </c>
      <c r="B80" t="s">
        <v>19</v>
      </c>
      <c r="C80">
        <v>61</v>
      </c>
      <c r="D80">
        <v>25.7</v>
      </c>
      <c r="E80">
        <v>63.1</v>
      </c>
      <c r="F80">
        <v>11.7</v>
      </c>
      <c r="G80">
        <v>5.5</v>
      </c>
      <c r="H80">
        <v>2.6</v>
      </c>
      <c r="I80">
        <v>19.8</v>
      </c>
      <c r="J80">
        <v>16.100000000000001</v>
      </c>
      <c r="K80">
        <v>5.3</v>
      </c>
      <c r="L80">
        <v>6.1</v>
      </c>
      <c r="M80">
        <v>2.9</v>
      </c>
      <c r="N80">
        <v>5.6</v>
      </c>
      <c r="O80">
        <v>17.7</v>
      </c>
      <c r="P80">
        <v>2.1</v>
      </c>
      <c r="Q80">
        <v>7.3</v>
      </c>
      <c r="R80" s="6" t="str">
        <f t="shared" si="1"/>
        <v>A2_R1_C1_2030-2035</v>
      </c>
    </row>
    <row r="81" spans="1:18" x14ac:dyDescent="0.3">
      <c r="A81" t="s">
        <v>72</v>
      </c>
      <c r="B81" t="s">
        <v>20</v>
      </c>
      <c r="C81">
        <v>61</v>
      </c>
      <c r="D81">
        <v>25.7</v>
      </c>
      <c r="E81">
        <v>63.1</v>
      </c>
      <c r="F81">
        <v>11.7</v>
      </c>
      <c r="G81">
        <v>5.5</v>
      </c>
      <c r="H81">
        <v>2.6</v>
      </c>
      <c r="I81">
        <v>19.8</v>
      </c>
      <c r="J81">
        <v>16.100000000000001</v>
      </c>
      <c r="K81">
        <v>5.3</v>
      </c>
      <c r="L81">
        <v>6.1</v>
      </c>
      <c r="M81">
        <v>2.9</v>
      </c>
      <c r="N81">
        <v>5.6</v>
      </c>
      <c r="O81">
        <v>17.7</v>
      </c>
      <c r="P81">
        <v>2.1</v>
      </c>
      <c r="Q81">
        <v>7.3</v>
      </c>
      <c r="R81" s="6" t="str">
        <f t="shared" si="1"/>
        <v>A2_R1_C2_2030-2035</v>
      </c>
    </row>
    <row r="82" spans="1:18" x14ac:dyDescent="0.3">
      <c r="A82" t="s">
        <v>72</v>
      </c>
      <c r="B82" t="s">
        <v>21</v>
      </c>
      <c r="C82">
        <v>38.799999999999997</v>
      </c>
      <c r="D82">
        <v>16.399999999999999</v>
      </c>
      <c r="E82">
        <v>40.1</v>
      </c>
      <c r="F82">
        <v>26.7</v>
      </c>
      <c r="G82">
        <v>12.4</v>
      </c>
      <c r="H82">
        <v>6.9</v>
      </c>
      <c r="I82">
        <v>30.9</v>
      </c>
      <c r="J82">
        <v>9.6999999999999993</v>
      </c>
      <c r="K82">
        <v>3.5</v>
      </c>
      <c r="L82">
        <v>3.7</v>
      </c>
      <c r="M82">
        <v>2.2999999999999998</v>
      </c>
      <c r="N82">
        <v>3.7</v>
      </c>
      <c r="O82">
        <v>10.3</v>
      </c>
      <c r="P82">
        <v>1.4</v>
      </c>
      <c r="Q82">
        <v>5.6</v>
      </c>
      <c r="R82" s="6" t="str">
        <f t="shared" si="1"/>
        <v>A2_R1_C3_2030-2035</v>
      </c>
    </row>
    <row r="83" spans="1:18" x14ac:dyDescent="0.3">
      <c r="A83" t="s">
        <v>72</v>
      </c>
      <c r="B83" t="s">
        <v>22</v>
      </c>
      <c r="C83">
        <v>60.3</v>
      </c>
      <c r="D83">
        <v>25.4</v>
      </c>
      <c r="E83">
        <v>62.3</v>
      </c>
      <c r="F83">
        <v>11.3</v>
      </c>
      <c r="G83">
        <v>5.3</v>
      </c>
      <c r="H83">
        <v>2.9</v>
      </c>
      <c r="I83">
        <v>15.5</v>
      </c>
      <c r="J83">
        <v>16.2</v>
      </c>
      <c r="K83">
        <v>5.2</v>
      </c>
      <c r="L83">
        <v>5.9</v>
      </c>
      <c r="M83">
        <v>2.9</v>
      </c>
      <c r="N83">
        <v>5.6</v>
      </c>
      <c r="O83">
        <v>17.5</v>
      </c>
      <c r="P83">
        <v>2</v>
      </c>
      <c r="Q83">
        <v>7.1</v>
      </c>
      <c r="R83" s="6" t="str">
        <f t="shared" si="1"/>
        <v>A2_R2_C1_2030-2035</v>
      </c>
    </row>
    <row r="84" spans="1:18" x14ac:dyDescent="0.3">
      <c r="A84" t="s">
        <v>72</v>
      </c>
      <c r="B84" t="s">
        <v>23</v>
      </c>
      <c r="C84">
        <v>60.3</v>
      </c>
      <c r="D84">
        <v>25.4</v>
      </c>
      <c r="E84">
        <v>62.3</v>
      </c>
      <c r="F84">
        <v>11.3</v>
      </c>
      <c r="G84">
        <v>5.3</v>
      </c>
      <c r="H84">
        <v>2.9</v>
      </c>
      <c r="I84">
        <v>15.5</v>
      </c>
      <c r="J84">
        <v>16.2</v>
      </c>
      <c r="K84">
        <v>5.2</v>
      </c>
      <c r="L84">
        <v>5.9</v>
      </c>
      <c r="M84">
        <v>2.9</v>
      </c>
      <c r="N84">
        <v>5.6</v>
      </c>
      <c r="O84">
        <v>17.5</v>
      </c>
      <c r="P84">
        <v>2</v>
      </c>
      <c r="Q84">
        <v>7.1</v>
      </c>
      <c r="R84" s="6" t="str">
        <f t="shared" si="1"/>
        <v>A2_R2_C2_2030-2035</v>
      </c>
    </row>
    <row r="85" spans="1:18" x14ac:dyDescent="0.3">
      <c r="A85" t="s">
        <v>72</v>
      </c>
      <c r="B85" t="s">
        <v>24</v>
      </c>
      <c r="C85">
        <v>38.200000000000003</v>
      </c>
      <c r="D85">
        <v>16.2</v>
      </c>
      <c r="E85">
        <v>39.5</v>
      </c>
      <c r="F85">
        <v>26.5</v>
      </c>
      <c r="G85">
        <v>12.3</v>
      </c>
      <c r="H85">
        <v>6.9</v>
      </c>
      <c r="I85">
        <v>24.5</v>
      </c>
      <c r="J85">
        <v>9.6</v>
      </c>
      <c r="K85">
        <v>3.5</v>
      </c>
      <c r="L85">
        <v>3.7</v>
      </c>
      <c r="M85">
        <v>2.2999999999999998</v>
      </c>
      <c r="N85">
        <v>3.6</v>
      </c>
      <c r="O85">
        <v>10.1</v>
      </c>
      <c r="P85">
        <v>1.3</v>
      </c>
      <c r="Q85">
        <v>5.4</v>
      </c>
      <c r="R85" s="6" t="str">
        <f t="shared" si="1"/>
        <v>A2_R2_C3_2030-2035</v>
      </c>
    </row>
    <row r="86" spans="1:18" x14ac:dyDescent="0.3">
      <c r="A86" t="s">
        <v>72</v>
      </c>
      <c r="B86" t="s">
        <v>25</v>
      </c>
      <c r="C86">
        <v>76.400000000000006</v>
      </c>
      <c r="D86">
        <v>32.9</v>
      </c>
      <c r="E86">
        <v>79.599999999999994</v>
      </c>
      <c r="F86">
        <v>9.8000000000000007</v>
      </c>
      <c r="G86">
        <v>4.5999999999999996</v>
      </c>
      <c r="H86">
        <v>3.8</v>
      </c>
      <c r="I86">
        <v>15.2</v>
      </c>
      <c r="J86">
        <v>20</v>
      </c>
      <c r="K86">
        <v>6.9</v>
      </c>
      <c r="L86">
        <v>6.2</v>
      </c>
      <c r="M86">
        <v>3.1</v>
      </c>
      <c r="N86">
        <v>7.2</v>
      </c>
      <c r="O86">
        <v>26.2</v>
      </c>
      <c r="P86">
        <v>2.2000000000000002</v>
      </c>
      <c r="Q86">
        <v>7.8</v>
      </c>
      <c r="R86" s="6" t="str">
        <f t="shared" si="1"/>
        <v>A3_R1_C1_2030-2035</v>
      </c>
    </row>
    <row r="87" spans="1:18" x14ac:dyDescent="0.3">
      <c r="A87" t="s">
        <v>72</v>
      </c>
      <c r="B87" t="s">
        <v>26</v>
      </c>
      <c r="C87">
        <v>76.400000000000006</v>
      </c>
      <c r="D87">
        <v>32.9</v>
      </c>
      <c r="E87">
        <v>79.599999999999994</v>
      </c>
      <c r="F87">
        <v>9.8000000000000007</v>
      </c>
      <c r="G87">
        <v>4.5999999999999996</v>
      </c>
      <c r="H87">
        <v>3.8</v>
      </c>
      <c r="I87">
        <v>15.2</v>
      </c>
      <c r="J87">
        <v>20</v>
      </c>
      <c r="K87">
        <v>6.9</v>
      </c>
      <c r="L87">
        <v>6.2</v>
      </c>
      <c r="M87">
        <v>3.1</v>
      </c>
      <c r="N87">
        <v>7.2</v>
      </c>
      <c r="O87">
        <v>26.2</v>
      </c>
      <c r="P87">
        <v>2.2000000000000002</v>
      </c>
      <c r="Q87">
        <v>7.8</v>
      </c>
      <c r="R87" s="6" t="str">
        <f t="shared" si="1"/>
        <v>A3_R1_C2_2030-2035</v>
      </c>
    </row>
    <row r="88" spans="1:18" x14ac:dyDescent="0.3">
      <c r="A88" t="s">
        <v>72</v>
      </c>
      <c r="B88" t="s">
        <v>27</v>
      </c>
      <c r="C88">
        <v>49.5</v>
      </c>
      <c r="D88">
        <v>21</v>
      </c>
      <c r="E88">
        <v>51.3</v>
      </c>
      <c r="F88">
        <v>24.8</v>
      </c>
      <c r="G88">
        <v>11.6</v>
      </c>
      <c r="H88">
        <v>7.4</v>
      </c>
      <c r="I88">
        <v>23.9</v>
      </c>
      <c r="J88">
        <v>13</v>
      </c>
      <c r="K88">
        <v>4.4000000000000004</v>
      </c>
      <c r="L88">
        <v>4.4000000000000004</v>
      </c>
      <c r="M88">
        <v>2.6</v>
      </c>
      <c r="N88">
        <v>4.7</v>
      </c>
      <c r="O88">
        <v>14.3</v>
      </c>
      <c r="P88">
        <v>1.6</v>
      </c>
      <c r="Q88">
        <v>6.2</v>
      </c>
      <c r="R88" s="6" t="str">
        <f t="shared" si="1"/>
        <v>A3_R1_C3_2030-2035</v>
      </c>
    </row>
    <row r="89" spans="1:18" x14ac:dyDescent="0.3">
      <c r="A89" t="s">
        <v>72</v>
      </c>
      <c r="B89" t="s">
        <v>28</v>
      </c>
      <c r="C89">
        <v>75.599999999999994</v>
      </c>
      <c r="D89">
        <v>32.6</v>
      </c>
      <c r="E89">
        <v>78.8</v>
      </c>
      <c r="F89">
        <v>9.4</v>
      </c>
      <c r="G89">
        <v>4.5</v>
      </c>
      <c r="H89">
        <v>4</v>
      </c>
      <c r="I89">
        <v>11.9</v>
      </c>
      <c r="J89">
        <v>19.600000000000001</v>
      </c>
      <c r="K89">
        <v>6.9</v>
      </c>
      <c r="L89">
        <v>6.1</v>
      </c>
      <c r="M89">
        <v>3.1</v>
      </c>
      <c r="N89">
        <v>7.1</v>
      </c>
      <c r="O89">
        <v>26.1</v>
      </c>
      <c r="P89">
        <v>2.1</v>
      </c>
      <c r="Q89">
        <v>7.8</v>
      </c>
      <c r="R89" s="6" t="str">
        <f t="shared" si="1"/>
        <v>A3_R2_C1_2030-2035</v>
      </c>
    </row>
    <row r="90" spans="1:18" x14ac:dyDescent="0.3">
      <c r="A90" t="s">
        <v>72</v>
      </c>
      <c r="B90" t="s">
        <v>29</v>
      </c>
      <c r="C90">
        <v>75.599999999999994</v>
      </c>
      <c r="D90">
        <v>32.6</v>
      </c>
      <c r="E90">
        <v>78.8</v>
      </c>
      <c r="F90">
        <v>9.4</v>
      </c>
      <c r="G90">
        <v>4.5</v>
      </c>
      <c r="H90">
        <v>4</v>
      </c>
      <c r="I90">
        <v>11.9</v>
      </c>
      <c r="J90">
        <v>19.600000000000001</v>
      </c>
      <c r="K90">
        <v>6.9</v>
      </c>
      <c r="L90">
        <v>6.1</v>
      </c>
      <c r="M90">
        <v>3.1</v>
      </c>
      <c r="N90">
        <v>7.1</v>
      </c>
      <c r="O90">
        <v>26.1</v>
      </c>
      <c r="P90">
        <v>2.1</v>
      </c>
      <c r="Q90">
        <v>7.8</v>
      </c>
      <c r="R90" s="6" t="str">
        <f t="shared" si="1"/>
        <v>A3_R2_C2_2030-2035</v>
      </c>
    </row>
    <row r="91" spans="1:18" x14ac:dyDescent="0.3">
      <c r="A91" t="s">
        <v>72</v>
      </c>
      <c r="B91" t="s">
        <v>30</v>
      </c>
      <c r="C91">
        <v>48.6</v>
      </c>
      <c r="D91">
        <v>20.6</v>
      </c>
      <c r="E91">
        <v>50.3</v>
      </c>
      <c r="F91">
        <v>24.4</v>
      </c>
      <c r="G91">
        <v>11.5</v>
      </c>
      <c r="H91">
        <v>7.8</v>
      </c>
      <c r="I91">
        <v>19</v>
      </c>
      <c r="J91">
        <v>13</v>
      </c>
      <c r="K91">
        <v>4.3</v>
      </c>
      <c r="L91">
        <v>4.2</v>
      </c>
      <c r="M91">
        <v>2.5</v>
      </c>
      <c r="N91">
        <v>4.7</v>
      </c>
      <c r="O91">
        <v>14.1</v>
      </c>
      <c r="P91">
        <v>1.5</v>
      </c>
      <c r="Q91">
        <v>6</v>
      </c>
      <c r="R91" s="6" t="str">
        <f t="shared" si="1"/>
        <v>A3_R2_C3_2030-2035</v>
      </c>
    </row>
    <row r="92" spans="1:18" x14ac:dyDescent="0.3">
      <c r="A92" t="s">
        <v>72</v>
      </c>
      <c r="B92" t="s">
        <v>31</v>
      </c>
      <c r="C92">
        <v>51</v>
      </c>
      <c r="D92">
        <v>21.7</v>
      </c>
      <c r="E92">
        <v>52.8</v>
      </c>
      <c r="F92">
        <v>11.8</v>
      </c>
      <c r="G92">
        <v>5.5</v>
      </c>
      <c r="H92">
        <v>3.1</v>
      </c>
      <c r="I92">
        <v>23.1</v>
      </c>
      <c r="J92">
        <v>13.3</v>
      </c>
      <c r="K92">
        <v>4.5999999999999996</v>
      </c>
      <c r="L92">
        <v>4.4000000000000004</v>
      </c>
      <c r="M92">
        <v>2.6</v>
      </c>
      <c r="N92">
        <v>4.8</v>
      </c>
      <c r="O92">
        <v>15</v>
      </c>
      <c r="P92">
        <v>1.6</v>
      </c>
      <c r="Q92">
        <v>6.4</v>
      </c>
      <c r="R92" s="6" t="str">
        <f t="shared" si="1"/>
        <v>B1_R1_C1_2030-2035</v>
      </c>
    </row>
    <row r="93" spans="1:18" x14ac:dyDescent="0.3">
      <c r="A93" t="s">
        <v>72</v>
      </c>
      <c r="B93" t="s">
        <v>33</v>
      </c>
      <c r="C93">
        <v>50.9</v>
      </c>
      <c r="D93">
        <v>21.7</v>
      </c>
      <c r="E93">
        <v>52.8</v>
      </c>
      <c r="F93">
        <v>11.7</v>
      </c>
      <c r="G93">
        <v>5.5</v>
      </c>
      <c r="H93">
        <v>3.3</v>
      </c>
      <c r="I93">
        <v>23.1</v>
      </c>
      <c r="J93">
        <v>13.4</v>
      </c>
      <c r="K93">
        <v>4.5999999999999996</v>
      </c>
      <c r="L93">
        <v>4.3</v>
      </c>
      <c r="M93">
        <v>2.6</v>
      </c>
      <c r="N93">
        <v>4.8</v>
      </c>
      <c r="O93">
        <v>15.2</v>
      </c>
      <c r="P93">
        <v>1.6</v>
      </c>
      <c r="Q93">
        <v>6.3</v>
      </c>
      <c r="R93" s="6" t="str">
        <f t="shared" si="1"/>
        <v>B1_R1_C2_2030-2035</v>
      </c>
    </row>
    <row r="94" spans="1:18" x14ac:dyDescent="0.3">
      <c r="A94" t="s">
        <v>72</v>
      </c>
      <c r="B94" t="s">
        <v>35</v>
      </c>
      <c r="C94">
        <v>51.1</v>
      </c>
      <c r="D94">
        <v>21.7</v>
      </c>
      <c r="E94">
        <v>53</v>
      </c>
      <c r="F94">
        <v>24.2</v>
      </c>
      <c r="G94">
        <v>11.4</v>
      </c>
      <c r="H94">
        <v>6.6</v>
      </c>
      <c r="I94">
        <v>22.1</v>
      </c>
      <c r="J94">
        <v>13.2</v>
      </c>
      <c r="K94">
        <v>4.5999999999999996</v>
      </c>
      <c r="L94">
        <v>4.8</v>
      </c>
      <c r="M94">
        <v>2.7</v>
      </c>
      <c r="N94">
        <v>4.7</v>
      </c>
      <c r="O94">
        <v>14.8</v>
      </c>
      <c r="P94">
        <v>1.7</v>
      </c>
      <c r="Q94">
        <v>6.4</v>
      </c>
      <c r="R94" s="6" t="str">
        <f t="shared" si="1"/>
        <v>B1_R1_C3_2030-2035</v>
      </c>
    </row>
    <row r="95" spans="1:18" x14ac:dyDescent="0.3">
      <c r="A95" t="s">
        <v>72</v>
      </c>
      <c r="B95" t="s">
        <v>37</v>
      </c>
      <c r="C95">
        <v>51.3</v>
      </c>
      <c r="D95">
        <v>21.8</v>
      </c>
      <c r="E95">
        <v>53.1</v>
      </c>
      <c r="F95">
        <v>11.4</v>
      </c>
      <c r="G95">
        <v>5.4</v>
      </c>
      <c r="H95">
        <v>3.2</v>
      </c>
      <c r="I95">
        <v>17.7</v>
      </c>
      <c r="J95">
        <v>13.6</v>
      </c>
      <c r="K95">
        <v>4.5999999999999996</v>
      </c>
      <c r="L95">
        <v>4.4000000000000004</v>
      </c>
      <c r="M95">
        <v>2.6</v>
      </c>
      <c r="N95">
        <v>4.9000000000000004</v>
      </c>
      <c r="O95">
        <v>15.1</v>
      </c>
      <c r="P95">
        <v>1.6</v>
      </c>
      <c r="Q95">
        <v>6.3</v>
      </c>
      <c r="R95" s="6" t="str">
        <f t="shared" si="1"/>
        <v>B1_R2_C1_2030-2035</v>
      </c>
    </row>
    <row r="96" spans="1:18" x14ac:dyDescent="0.3">
      <c r="A96" t="s">
        <v>72</v>
      </c>
      <c r="B96" t="s">
        <v>38</v>
      </c>
      <c r="C96">
        <v>51.3</v>
      </c>
      <c r="D96">
        <v>21.8</v>
      </c>
      <c r="E96">
        <v>53.1</v>
      </c>
      <c r="F96">
        <v>11.4</v>
      </c>
      <c r="G96">
        <v>5.4</v>
      </c>
      <c r="H96">
        <v>3.2</v>
      </c>
      <c r="I96">
        <v>17.7</v>
      </c>
      <c r="J96">
        <v>13.6</v>
      </c>
      <c r="K96">
        <v>4.5999999999999996</v>
      </c>
      <c r="L96">
        <v>4.4000000000000004</v>
      </c>
      <c r="M96">
        <v>2.6</v>
      </c>
      <c r="N96">
        <v>4.9000000000000004</v>
      </c>
      <c r="O96">
        <v>15.1</v>
      </c>
      <c r="P96">
        <v>1.6</v>
      </c>
      <c r="Q96">
        <v>6.3</v>
      </c>
      <c r="R96" s="6" t="str">
        <f t="shared" si="1"/>
        <v>B1_R2_C2_2030-2035</v>
      </c>
    </row>
    <row r="97" spans="1:18" x14ac:dyDescent="0.3">
      <c r="A97" t="s">
        <v>72</v>
      </c>
      <c r="B97" t="s">
        <v>39</v>
      </c>
      <c r="C97">
        <v>51.2</v>
      </c>
      <c r="D97">
        <v>21.7</v>
      </c>
      <c r="E97">
        <v>53</v>
      </c>
      <c r="F97">
        <v>23.8</v>
      </c>
      <c r="G97">
        <v>11.2</v>
      </c>
      <c r="H97">
        <v>7</v>
      </c>
      <c r="I97">
        <v>17</v>
      </c>
      <c r="J97">
        <v>13.4</v>
      </c>
      <c r="K97">
        <v>4.5</v>
      </c>
      <c r="L97">
        <v>4.7</v>
      </c>
      <c r="M97">
        <v>2.6</v>
      </c>
      <c r="N97">
        <v>4.8</v>
      </c>
      <c r="O97">
        <v>14.9</v>
      </c>
      <c r="P97">
        <v>1.7</v>
      </c>
      <c r="Q97">
        <v>6.3</v>
      </c>
      <c r="R97" s="6" t="str">
        <f t="shared" si="1"/>
        <v>B1_R2_C3_2030-2035</v>
      </c>
    </row>
    <row r="98" spans="1:18" x14ac:dyDescent="0.3">
      <c r="A98" t="s">
        <v>72</v>
      </c>
      <c r="B98" t="s">
        <v>40</v>
      </c>
      <c r="C98">
        <v>61.2</v>
      </c>
      <c r="D98">
        <v>26</v>
      </c>
      <c r="E98">
        <v>63.4</v>
      </c>
      <c r="F98">
        <v>11.2</v>
      </c>
      <c r="G98">
        <v>5.3</v>
      </c>
      <c r="H98">
        <v>2.8</v>
      </c>
      <c r="I98">
        <v>18.7</v>
      </c>
      <c r="J98">
        <v>16</v>
      </c>
      <c r="K98">
        <v>5.4</v>
      </c>
      <c r="L98">
        <v>5.7</v>
      </c>
      <c r="M98">
        <v>2.9</v>
      </c>
      <c r="N98">
        <v>5.7</v>
      </c>
      <c r="O98">
        <v>18.5</v>
      </c>
      <c r="P98">
        <v>2</v>
      </c>
      <c r="Q98">
        <v>7.2</v>
      </c>
      <c r="R98" s="6" t="str">
        <f t="shared" si="1"/>
        <v>B2_R1_C1_2030-2035</v>
      </c>
    </row>
    <row r="99" spans="1:18" x14ac:dyDescent="0.3">
      <c r="A99" t="s">
        <v>72</v>
      </c>
      <c r="B99" t="s">
        <v>42</v>
      </c>
      <c r="C99">
        <v>61.2</v>
      </c>
      <c r="D99">
        <v>26</v>
      </c>
      <c r="E99">
        <v>63.4</v>
      </c>
      <c r="F99">
        <v>11.2</v>
      </c>
      <c r="G99">
        <v>5.3</v>
      </c>
      <c r="H99">
        <v>2.8</v>
      </c>
      <c r="I99">
        <v>18.7</v>
      </c>
      <c r="J99">
        <v>16</v>
      </c>
      <c r="K99">
        <v>5.4</v>
      </c>
      <c r="L99">
        <v>5.7</v>
      </c>
      <c r="M99">
        <v>2.9</v>
      </c>
      <c r="N99">
        <v>5.7</v>
      </c>
      <c r="O99">
        <v>18.5</v>
      </c>
      <c r="P99">
        <v>2</v>
      </c>
      <c r="Q99">
        <v>7.2</v>
      </c>
      <c r="R99" s="6" t="str">
        <f t="shared" si="1"/>
        <v>B2_R1_C2_2030-2035</v>
      </c>
    </row>
    <row r="100" spans="1:18" x14ac:dyDescent="0.3">
      <c r="A100" t="s">
        <v>72</v>
      </c>
      <c r="B100" t="s">
        <v>55</v>
      </c>
      <c r="C100">
        <v>61</v>
      </c>
      <c r="D100">
        <v>25.8</v>
      </c>
      <c r="E100">
        <v>63.1</v>
      </c>
      <c r="F100">
        <v>23.1</v>
      </c>
      <c r="G100">
        <v>10.9</v>
      </c>
      <c r="H100">
        <v>6.1</v>
      </c>
      <c r="I100">
        <v>18</v>
      </c>
      <c r="J100">
        <v>15.8</v>
      </c>
      <c r="K100">
        <v>5.4</v>
      </c>
      <c r="L100">
        <v>6</v>
      </c>
      <c r="M100">
        <v>2.9</v>
      </c>
      <c r="N100">
        <v>5.6</v>
      </c>
      <c r="O100">
        <v>18.100000000000001</v>
      </c>
      <c r="P100">
        <v>2.1</v>
      </c>
      <c r="Q100">
        <v>7.2</v>
      </c>
      <c r="R100" s="6" t="str">
        <f t="shared" si="1"/>
        <v>B2_R1_C3_2030-2035</v>
      </c>
    </row>
    <row r="101" spans="1:18" x14ac:dyDescent="0.3">
      <c r="A101" t="s">
        <v>72</v>
      </c>
      <c r="B101" t="s">
        <v>58</v>
      </c>
      <c r="C101">
        <v>60.9</v>
      </c>
      <c r="D101">
        <v>25.9</v>
      </c>
      <c r="E101">
        <v>63.1</v>
      </c>
      <c r="F101">
        <v>10.8</v>
      </c>
      <c r="G101">
        <v>5.0999999999999996</v>
      </c>
      <c r="H101">
        <v>3.1</v>
      </c>
      <c r="I101">
        <v>14.4</v>
      </c>
      <c r="J101">
        <v>16</v>
      </c>
      <c r="K101">
        <v>5.4</v>
      </c>
      <c r="L101">
        <v>5.6</v>
      </c>
      <c r="M101">
        <v>2.8</v>
      </c>
      <c r="N101">
        <v>5.7</v>
      </c>
      <c r="O101">
        <v>18.600000000000001</v>
      </c>
      <c r="P101">
        <v>2</v>
      </c>
      <c r="Q101">
        <v>7</v>
      </c>
      <c r="R101" s="6" t="str">
        <f t="shared" si="1"/>
        <v>B2_R2_C1_2030-2035</v>
      </c>
    </row>
    <row r="102" spans="1:18" x14ac:dyDescent="0.3">
      <c r="A102" t="s">
        <v>72</v>
      </c>
      <c r="B102" t="s">
        <v>59</v>
      </c>
      <c r="C102">
        <v>60.9</v>
      </c>
      <c r="D102">
        <v>25.9</v>
      </c>
      <c r="E102">
        <v>63.1</v>
      </c>
      <c r="F102">
        <v>10.8</v>
      </c>
      <c r="G102">
        <v>5.0999999999999996</v>
      </c>
      <c r="H102">
        <v>3.1</v>
      </c>
      <c r="I102">
        <v>14.4</v>
      </c>
      <c r="J102">
        <v>16</v>
      </c>
      <c r="K102">
        <v>5.4</v>
      </c>
      <c r="L102">
        <v>5.6</v>
      </c>
      <c r="M102">
        <v>2.8</v>
      </c>
      <c r="N102">
        <v>5.7</v>
      </c>
      <c r="O102">
        <v>18.600000000000001</v>
      </c>
      <c r="P102">
        <v>2</v>
      </c>
      <c r="Q102">
        <v>7</v>
      </c>
      <c r="R102" s="6" t="str">
        <f t="shared" si="1"/>
        <v>B2_R2_C2_2030-2035</v>
      </c>
    </row>
    <row r="103" spans="1:18" x14ac:dyDescent="0.3">
      <c r="A103" t="s">
        <v>72</v>
      </c>
      <c r="B103" t="s">
        <v>61</v>
      </c>
      <c r="C103">
        <v>60.9</v>
      </c>
      <c r="D103">
        <v>25.8</v>
      </c>
      <c r="E103">
        <v>63</v>
      </c>
      <c r="F103">
        <v>22.5</v>
      </c>
      <c r="G103">
        <v>10.6</v>
      </c>
      <c r="H103">
        <v>6.8</v>
      </c>
      <c r="I103">
        <v>13.8</v>
      </c>
      <c r="J103">
        <v>15.8</v>
      </c>
      <c r="K103">
        <v>5.4</v>
      </c>
      <c r="L103">
        <v>5.9</v>
      </c>
      <c r="M103">
        <v>2.9</v>
      </c>
      <c r="N103">
        <v>5.6</v>
      </c>
      <c r="O103">
        <v>18.3</v>
      </c>
      <c r="P103">
        <v>2.1</v>
      </c>
      <c r="Q103">
        <v>7.1</v>
      </c>
      <c r="R103" s="6" t="str">
        <f t="shared" si="1"/>
        <v>B2_R2_C3_2030-2035</v>
      </c>
    </row>
    <row r="104" spans="1:18" x14ac:dyDescent="0.3">
      <c r="A104" t="s">
        <v>72</v>
      </c>
      <c r="B104" t="s">
        <v>62</v>
      </c>
      <c r="C104">
        <v>63.3</v>
      </c>
      <c r="D104">
        <v>27</v>
      </c>
      <c r="E104">
        <v>65.7</v>
      </c>
      <c r="F104">
        <v>10.8</v>
      </c>
      <c r="G104">
        <v>5.0999999999999996</v>
      </c>
      <c r="H104">
        <v>3</v>
      </c>
      <c r="I104">
        <v>17.7</v>
      </c>
      <c r="J104">
        <v>16.399999999999999</v>
      </c>
      <c r="K104">
        <v>5.7</v>
      </c>
      <c r="L104">
        <v>5.7</v>
      </c>
      <c r="M104">
        <v>2.9</v>
      </c>
      <c r="N104">
        <v>5.9</v>
      </c>
      <c r="O104">
        <v>19.7</v>
      </c>
      <c r="P104">
        <v>2</v>
      </c>
      <c r="Q104">
        <v>7.3</v>
      </c>
      <c r="R104" s="6" t="str">
        <f t="shared" si="1"/>
        <v>B3_R1_C1_2030-2035</v>
      </c>
    </row>
    <row r="105" spans="1:18" x14ac:dyDescent="0.3">
      <c r="A105" t="s">
        <v>72</v>
      </c>
      <c r="B105" t="s">
        <v>64</v>
      </c>
      <c r="C105">
        <v>63.3</v>
      </c>
      <c r="D105">
        <v>27</v>
      </c>
      <c r="E105">
        <v>65.7</v>
      </c>
      <c r="F105">
        <v>10.8</v>
      </c>
      <c r="G105">
        <v>5.0999999999999996</v>
      </c>
      <c r="H105">
        <v>3</v>
      </c>
      <c r="I105">
        <v>17.7</v>
      </c>
      <c r="J105">
        <v>16.399999999999999</v>
      </c>
      <c r="K105">
        <v>5.7</v>
      </c>
      <c r="L105">
        <v>5.7</v>
      </c>
      <c r="M105">
        <v>2.9</v>
      </c>
      <c r="N105">
        <v>5.9</v>
      </c>
      <c r="O105">
        <v>19.7</v>
      </c>
      <c r="P105">
        <v>2</v>
      </c>
      <c r="Q105">
        <v>7.3</v>
      </c>
      <c r="R105" s="6" t="str">
        <f t="shared" si="1"/>
        <v>B3_R1_C2_2030-2035</v>
      </c>
    </row>
    <row r="106" spans="1:18" x14ac:dyDescent="0.3">
      <c r="A106" t="s">
        <v>72</v>
      </c>
      <c r="B106" t="s">
        <v>66</v>
      </c>
      <c r="C106">
        <v>63.3</v>
      </c>
      <c r="D106">
        <v>27</v>
      </c>
      <c r="E106">
        <v>65.7</v>
      </c>
      <c r="F106">
        <v>22.3</v>
      </c>
      <c r="G106">
        <v>10.5</v>
      </c>
      <c r="H106">
        <v>6.5</v>
      </c>
      <c r="I106">
        <v>17</v>
      </c>
      <c r="J106">
        <v>16.3</v>
      </c>
      <c r="K106">
        <v>5.6</v>
      </c>
      <c r="L106">
        <v>6</v>
      </c>
      <c r="M106">
        <v>3</v>
      </c>
      <c r="N106">
        <v>5.8</v>
      </c>
      <c r="O106">
        <v>19.5</v>
      </c>
      <c r="P106">
        <v>2.1</v>
      </c>
      <c r="Q106">
        <v>7.4</v>
      </c>
      <c r="R106" s="6" t="str">
        <f t="shared" si="1"/>
        <v>B3_R1_C3_2030-2035</v>
      </c>
    </row>
    <row r="107" spans="1:18" x14ac:dyDescent="0.3">
      <c r="A107" t="s">
        <v>72</v>
      </c>
      <c r="B107" t="s">
        <v>68</v>
      </c>
      <c r="C107">
        <v>63.3</v>
      </c>
      <c r="D107">
        <v>27</v>
      </c>
      <c r="E107">
        <v>65.7</v>
      </c>
      <c r="F107">
        <v>10.4</v>
      </c>
      <c r="G107">
        <v>4.9000000000000004</v>
      </c>
      <c r="H107">
        <v>3.3</v>
      </c>
      <c r="I107">
        <v>13.6</v>
      </c>
      <c r="J107">
        <v>16.399999999999999</v>
      </c>
      <c r="K107">
        <v>5.7</v>
      </c>
      <c r="L107">
        <v>5.6</v>
      </c>
      <c r="M107">
        <v>2.9</v>
      </c>
      <c r="N107">
        <v>5.8</v>
      </c>
      <c r="O107">
        <v>20.100000000000001</v>
      </c>
      <c r="P107">
        <v>2</v>
      </c>
      <c r="Q107">
        <v>7.2</v>
      </c>
      <c r="R107" s="6" t="str">
        <f t="shared" si="1"/>
        <v>B3_R2_C1_2030-2035</v>
      </c>
    </row>
    <row r="108" spans="1:18" x14ac:dyDescent="0.3">
      <c r="A108" t="s">
        <v>72</v>
      </c>
      <c r="B108" t="s">
        <v>69</v>
      </c>
      <c r="C108">
        <v>63.3</v>
      </c>
      <c r="D108">
        <v>27</v>
      </c>
      <c r="E108">
        <v>65.7</v>
      </c>
      <c r="F108">
        <v>10.4</v>
      </c>
      <c r="G108">
        <v>4.9000000000000004</v>
      </c>
      <c r="H108">
        <v>3.3</v>
      </c>
      <c r="I108">
        <v>13.6</v>
      </c>
      <c r="J108">
        <v>16.399999999999999</v>
      </c>
      <c r="K108">
        <v>5.7</v>
      </c>
      <c r="L108">
        <v>5.6</v>
      </c>
      <c r="M108">
        <v>2.9</v>
      </c>
      <c r="N108">
        <v>5.8</v>
      </c>
      <c r="O108">
        <v>20.100000000000001</v>
      </c>
      <c r="P108">
        <v>2</v>
      </c>
      <c r="Q108">
        <v>7.2</v>
      </c>
      <c r="R108" s="6" t="str">
        <f t="shared" si="1"/>
        <v>B3_R2_C2_2030-2035</v>
      </c>
    </row>
    <row r="109" spans="1:18" x14ac:dyDescent="0.3">
      <c r="A109" t="s">
        <v>72</v>
      </c>
      <c r="B109" t="s">
        <v>70</v>
      </c>
      <c r="C109">
        <v>63.4</v>
      </c>
      <c r="D109">
        <v>27.1</v>
      </c>
      <c r="E109">
        <v>65.8</v>
      </c>
      <c r="F109">
        <v>21.6</v>
      </c>
      <c r="G109">
        <v>10.3</v>
      </c>
      <c r="H109">
        <v>7.2</v>
      </c>
      <c r="I109">
        <v>13</v>
      </c>
      <c r="J109">
        <v>16.2</v>
      </c>
      <c r="K109">
        <v>5.7</v>
      </c>
      <c r="L109">
        <v>5.9</v>
      </c>
      <c r="M109">
        <v>2.9</v>
      </c>
      <c r="N109">
        <v>5.8</v>
      </c>
      <c r="O109">
        <v>19.899999999999999</v>
      </c>
      <c r="P109">
        <v>2.1</v>
      </c>
      <c r="Q109">
        <v>7.3</v>
      </c>
      <c r="R109" s="6" t="str">
        <f t="shared" si="1"/>
        <v>B3_R2_C3_2030-2035</v>
      </c>
    </row>
    <row r="110" spans="1:18" x14ac:dyDescent="0.3">
      <c r="A110" t="s">
        <v>73</v>
      </c>
      <c r="B110" t="s">
        <v>12</v>
      </c>
      <c r="C110">
        <v>54.4</v>
      </c>
      <c r="D110">
        <v>23.4</v>
      </c>
      <c r="E110">
        <v>56.6</v>
      </c>
      <c r="F110">
        <v>12.9</v>
      </c>
      <c r="G110">
        <v>6.1</v>
      </c>
      <c r="H110">
        <v>3.6</v>
      </c>
      <c r="I110">
        <v>0</v>
      </c>
      <c r="J110">
        <v>14.9</v>
      </c>
      <c r="K110">
        <v>4.9000000000000004</v>
      </c>
      <c r="L110">
        <v>4.9000000000000004</v>
      </c>
      <c r="M110">
        <v>2.7</v>
      </c>
      <c r="N110">
        <v>4.9000000000000004</v>
      </c>
      <c r="O110">
        <v>16.100000000000001</v>
      </c>
      <c r="P110">
        <v>1.5</v>
      </c>
      <c r="Q110">
        <v>6.7</v>
      </c>
      <c r="R110" s="6" t="str">
        <f t="shared" si="1"/>
        <v>A1_R1_C1_2035-2040</v>
      </c>
    </row>
    <row r="111" spans="1:18" x14ac:dyDescent="0.3">
      <c r="A111" t="s">
        <v>73</v>
      </c>
      <c r="B111" t="s">
        <v>14</v>
      </c>
      <c r="C111">
        <v>45.6</v>
      </c>
      <c r="D111">
        <v>19.600000000000001</v>
      </c>
      <c r="E111">
        <v>47.5</v>
      </c>
      <c r="F111">
        <v>20.6</v>
      </c>
      <c r="G111">
        <v>9.6999999999999993</v>
      </c>
      <c r="H111">
        <v>5.4</v>
      </c>
      <c r="I111">
        <v>0</v>
      </c>
      <c r="J111">
        <v>12.3</v>
      </c>
      <c r="K111">
        <v>4.2</v>
      </c>
      <c r="L111">
        <v>4.0999999999999996</v>
      </c>
      <c r="M111">
        <v>2.5</v>
      </c>
      <c r="N111">
        <v>4.0999999999999996</v>
      </c>
      <c r="O111">
        <v>13.1</v>
      </c>
      <c r="P111">
        <v>1.2</v>
      </c>
      <c r="Q111">
        <v>6</v>
      </c>
      <c r="R111" s="6" t="str">
        <f t="shared" si="1"/>
        <v>A1_R1_C2_2035-2040</v>
      </c>
    </row>
    <row r="112" spans="1:18" x14ac:dyDescent="0.3">
      <c r="A112" t="s">
        <v>73</v>
      </c>
      <c r="B112" t="s">
        <v>15</v>
      </c>
      <c r="C112">
        <v>33.299999999999997</v>
      </c>
      <c r="D112">
        <v>14.4</v>
      </c>
      <c r="E112">
        <v>34.700000000000003</v>
      </c>
      <c r="F112">
        <v>28.4</v>
      </c>
      <c r="G112">
        <v>13.1</v>
      </c>
      <c r="H112">
        <v>7.4</v>
      </c>
      <c r="I112">
        <v>0</v>
      </c>
      <c r="J112">
        <v>8.5</v>
      </c>
      <c r="K112">
        <v>3</v>
      </c>
      <c r="L112">
        <v>3.4</v>
      </c>
      <c r="M112">
        <v>2.2000000000000002</v>
      </c>
      <c r="N112">
        <v>3</v>
      </c>
      <c r="O112">
        <v>8.6</v>
      </c>
      <c r="P112">
        <v>1</v>
      </c>
      <c r="Q112">
        <v>5.2</v>
      </c>
      <c r="R112" s="6" t="str">
        <f t="shared" si="1"/>
        <v>A1_R1_C3_2035-2040</v>
      </c>
    </row>
    <row r="113" spans="1:18" x14ac:dyDescent="0.3">
      <c r="A113" t="s">
        <v>73</v>
      </c>
      <c r="B113" t="s">
        <v>16</v>
      </c>
      <c r="C113">
        <v>53.4</v>
      </c>
      <c r="D113">
        <v>23</v>
      </c>
      <c r="E113">
        <v>55.6</v>
      </c>
      <c r="F113">
        <v>12.8</v>
      </c>
      <c r="G113">
        <v>6</v>
      </c>
      <c r="H113">
        <v>3.6</v>
      </c>
      <c r="I113">
        <v>0</v>
      </c>
      <c r="J113">
        <v>14.6</v>
      </c>
      <c r="K113">
        <v>4.8</v>
      </c>
      <c r="L113">
        <v>4.8</v>
      </c>
      <c r="M113">
        <v>2.7</v>
      </c>
      <c r="N113">
        <v>4.8</v>
      </c>
      <c r="O113">
        <v>15.7</v>
      </c>
      <c r="P113">
        <v>1.5</v>
      </c>
      <c r="Q113">
        <v>6.7</v>
      </c>
      <c r="R113" s="6" t="str">
        <f t="shared" si="1"/>
        <v>A1_R2_C1_2035-2040</v>
      </c>
    </row>
    <row r="114" spans="1:18" x14ac:dyDescent="0.3">
      <c r="A114" t="s">
        <v>73</v>
      </c>
      <c r="B114" t="s">
        <v>17</v>
      </c>
      <c r="C114">
        <v>43.9</v>
      </c>
      <c r="D114">
        <v>18.899999999999999</v>
      </c>
      <c r="E114">
        <v>45.7</v>
      </c>
      <c r="F114">
        <v>20.6</v>
      </c>
      <c r="G114">
        <v>9.6999999999999993</v>
      </c>
      <c r="H114">
        <v>5.3</v>
      </c>
      <c r="I114">
        <v>0</v>
      </c>
      <c r="J114">
        <v>11.7</v>
      </c>
      <c r="K114">
        <v>4</v>
      </c>
      <c r="L114">
        <v>4</v>
      </c>
      <c r="M114">
        <v>2.5</v>
      </c>
      <c r="N114">
        <v>3.9</v>
      </c>
      <c r="O114">
        <v>12.4</v>
      </c>
      <c r="P114">
        <v>1.2</v>
      </c>
      <c r="Q114">
        <v>6</v>
      </c>
      <c r="R114" s="6" t="str">
        <f t="shared" si="1"/>
        <v>A1_R2_C2_2035-2040</v>
      </c>
    </row>
    <row r="115" spans="1:18" x14ac:dyDescent="0.3">
      <c r="A115" t="s">
        <v>73</v>
      </c>
      <c r="B115" t="s">
        <v>18</v>
      </c>
      <c r="C115">
        <v>32.5</v>
      </c>
      <c r="D115">
        <v>14.1</v>
      </c>
      <c r="E115">
        <v>33.9</v>
      </c>
      <c r="F115">
        <v>28.1</v>
      </c>
      <c r="G115">
        <v>13.1</v>
      </c>
      <c r="H115">
        <v>7.5</v>
      </c>
      <c r="I115">
        <v>0</v>
      </c>
      <c r="J115">
        <v>8.3000000000000007</v>
      </c>
      <c r="K115">
        <v>2.9</v>
      </c>
      <c r="L115">
        <v>3.3</v>
      </c>
      <c r="M115">
        <v>2.1</v>
      </c>
      <c r="N115">
        <v>2.9</v>
      </c>
      <c r="O115">
        <v>8.4</v>
      </c>
      <c r="P115">
        <v>0.9</v>
      </c>
      <c r="Q115">
        <v>5.0999999999999996</v>
      </c>
      <c r="R115" s="6" t="str">
        <f t="shared" si="1"/>
        <v>A1_R2_C3_2035-2040</v>
      </c>
    </row>
    <row r="116" spans="1:18" x14ac:dyDescent="0.3">
      <c r="A116" t="s">
        <v>73</v>
      </c>
      <c r="B116" t="s">
        <v>19</v>
      </c>
      <c r="C116">
        <v>61.6</v>
      </c>
      <c r="D116">
        <v>26.9</v>
      </c>
      <c r="E116">
        <v>64.5</v>
      </c>
      <c r="F116">
        <v>11.6</v>
      </c>
      <c r="G116">
        <v>5.5</v>
      </c>
      <c r="H116">
        <v>4.3</v>
      </c>
      <c r="I116">
        <v>0</v>
      </c>
      <c r="J116">
        <v>16.5</v>
      </c>
      <c r="K116">
        <v>5.8</v>
      </c>
      <c r="L116">
        <v>4.7</v>
      </c>
      <c r="M116">
        <v>2.8</v>
      </c>
      <c r="N116">
        <v>5.6</v>
      </c>
      <c r="O116">
        <v>20.7</v>
      </c>
      <c r="P116">
        <v>1.5</v>
      </c>
      <c r="Q116">
        <v>6.9</v>
      </c>
      <c r="R116" s="6" t="str">
        <f t="shared" si="1"/>
        <v>A2_R1_C1_2035-2040</v>
      </c>
    </row>
    <row r="117" spans="1:18" x14ac:dyDescent="0.3">
      <c r="A117" t="s">
        <v>73</v>
      </c>
      <c r="B117" t="s">
        <v>20</v>
      </c>
      <c r="C117">
        <v>51.5</v>
      </c>
      <c r="D117">
        <v>22.2</v>
      </c>
      <c r="E117">
        <v>53.6</v>
      </c>
      <c r="F117">
        <v>19.5</v>
      </c>
      <c r="G117">
        <v>9.1999999999999993</v>
      </c>
      <c r="H117">
        <v>5.3</v>
      </c>
      <c r="I117">
        <v>0</v>
      </c>
      <c r="J117">
        <v>13.8</v>
      </c>
      <c r="K117">
        <v>4.5999999999999996</v>
      </c>
      <c r="L117">
        <v>4.7</v>
      </c>
      <c r="M117">
        <v>2.7</v>
      </c>
      <c r="N117">
        <v>4.5999999999999996</v>
      </c>
      <c r="O117">
        <v>15.1</v>
      </c>
      <c r="P117">
        <v>1.5</v>
      </c>
      <c r="Q117">
        <v>6.6</v>
      </c>
      <c r="R117" s="6" t="str">
        <f t="shared" si="1"/>
        <v>A2_R1_C2_2035-2040</v>
      </c>
    </row>
    <row r="118" spans="1:18" x14ac:dyDescent="0.3">
      <c r="A118" t="s">
        <v>73</v>
      </c>
      <c r="B118" t="s">
        <v>21</v>
      </c>
      <c r="C118">
        <v>38.4</v>
      </c>
      <c r="D118">
        <v>16.600000000000001</v>
      </c>
      <c r="E118">
        <v>40</v>
      </c>
      <c r="F118">
        <v>27.2</v>
      </c>
      <c r="G118">
        <v>12.6</v>
      </c>
      <c r="H118">
        <v>7.5</v>
      </c>
      <c r="I118">
        <v>0</v>
      </c>
      <c r="J118">
        <v>10.3</v>
      </c>
      <c r="K118">
        <v>3.5</v>
      </c>
      <c r="L118">
        <v>3.7</v>
      </c>
      <c r="M118">
        <v>2.2999999999999998</v>
      </c>
      <c r="N118">
        <v>3.4</v>
      </c>
      <c r="O118">
        <v>10.3</v>
      </c>
      <c r="P118">
        <v>1.1000000000000001</v>
      </c>
      <c r="Q118">
        <v>5.5</v>
      </c>
      <c r="R118" s="6" t="str">
        <f t="shared" si="1"/>
        <v>A2_R1_C3_2035-2040</v>
      </c>
    </row>
    <row r="119" spans="1:18" x14ac:dyDescent="0.3">
      <c r="A119" t="s">
        <v>73</v>
      </c>
      <c r="B119" t="s">
        <v>22</v>
      </c>
      <c r="C119">
        <v>60.3</v>
      </c>
      <c r="D119">
        <v>26.4</v>
      </c>
      <c r="E119">
        <v>63.2</v>
      </c>
      <c r="F119">
        <v>11.6</v>
      </c>
      <c r="G119">
        <v>5.5</v>
      </c>
      <c r="H119">
        <v>4.2</v>
      </c>
      <c r="I119">
        <v>0</v>
      </c>
      <c r="J119">
        <v>16</v>
      </c>
      <c r="K119">
        <v>5.7</v>
      </c>
      <c r="L119">
        <v>4.7</v>
      </c>
      <c r="M119">
        <v>2.8</v>
      </c>
      <c r="N119">
        <v>5.4</v>
      </c>
      <c r="O119">
        <v>20.2</v>
      </c>
      <c r="P119">
        <v>1.5</v>
      </c>
      <c r="Q119">
        <v>6.9</v>
      </c>
      <c r="R119" s="6" t="str">
        <f t="shared" si="1"/>
        <v>A2_R2_C1_2035-2040</v>
      </c>
    </row>
    <row r="120" spans="1:18" x14ac:dyDescent="0.3">
      <c r="A120" t="s">
        <v>73</v>
      </c>
      <c r="B120" t="s">
        <v>23</v>
      </c>
      <c r="C120">
        <v>49.9</v>
      </c>
      <c r="D120">
        <v>21.6</v>
      </c>
      <c r="E120">
        <v>52</v>
      </c>
      <c r="F120">
        <v>19.399999999999999</v>
      </c>
      <c r="G120">
        <v>9.1999999999999993</v>
      </c>
      <c r="H120">
        <v>5.6</v>
      </c>
      <c r="I120">
        <v>0</v>
      </c>
      <c r="J120">
        <v>13.3</v>
      </c>
      <c r="K120">
        <v>4.5999999999999996</v>
      </c>
      <c r="L120">
        <v>4.3</v>
      </c>
      <c r="M120">
        <v>2.6</v>
      </c>
      <c r="N120">
        <v>4.5</v>
      </c>
      <c r="O120">
        <v>15</v>
      </c>
      <c r="P120">
        <v>1.3</v>
      </c>
      <c r="Q120">
        <v>6.4</v>
      </c>
      <c r="R120" s="6" t="str">
        <f t="shared" si="1"/>
        <v>A2_R2_C2_2035-2040</v>
      </c>
    </row>
    <row r="121" spans="1:18" x14ac:dyDescent="0.3">
      <c r="A121" t="s">
        <v>73</v>
      </c>
      <c r="B121" t="s">
        <v>24</v>
      </c>
      <c r="C121">
        <v>37.1</v>
      </c>
      <c r="D121">
        <v>16</v>
      </c>
      <c r="E121">
        <v>38.6</v>
      </c>
      <c r="F121">
        <v>27</v>
      </c>
      <c r="G121">
        <v>12.6</v>
      </c>
      <c r="H121">
        <v>7.4</v>
      </c>
      <c r="I121">
        <v>0</v>
      </c>
      <c r="J121">
        <v>9.6999999999999993</v>
      </c>
      <c r="K121">
        <v>3.4</v>
      </c>
      <c r="L121">
        <v>3.6</v>
      </c>
      <c r="M121">
        <v>2.2999999999999998</v>
      </c>
      <c r="N121">
        <v>3.3</v>
      </c>
      <c r="O121">
        <v>9.9</v>
      </c>
      <c r="P121">
        <v>1</v>
      </c>
      <c r="Q121">
        <v>5.5</v>
      </c>
      <c r="R121" s="6" t="str">
        <f t="shared" si="1"/>
        <v>A2_R2_C3_2035-2040</v>
      </c>
    </row>
    <row r="122" spans="1:18" x14ac:dyDescent="0.3">
      <c r="A122" t="s">
        <v>73</v>
      </c>
      <c r="B122" t="s">
        <v>25</v>
      </c>
      <c r="C122">
        <v>76.099999999999994</v>
      </c>
      <c r="D122">
        <v>34</v>
      </c>
      <c r="E122">
        <v>80.2</v>
      </c>
      <c r="F122">
        <v>9.5</v>
      </c>
      <c r="G122">
        <v>4.5999999999999996</v>
      </c>
      <c r="H122">
        <v>5</v>
      </c>
      <c r="I122">
        <v>0</v>
      </c>
      <c r="J122">
        <v>19</v>
      </c>
      <c r="K122">
        <v>7.6</v>
      </c>
      <c r="L122">
        <v>4.9000000000000004</v>
      </c>
      <c r="M122">
        <v>3.5</v>
      </c>
      <c r="N122">
        <v>7</v>
      </c>
      <c r="O122">
        <v>28.4</v>
      </c>
      <c r="P122">
        <v>1.6</v>
      </c>
      <c r="Q122">
        <v>8.4</v>
      </c>
      <c r="R122" s="6" t="str">
        <f t="shared" si="1"/>
        <v>A3_R1_C1_2035-2040</v>
      </c>
    </row>
    <row r="123" spans="1:18" x14ac:dyDescent="0.3">
      <c r="A123" t="s">
        <v>73</v>
      </c>
      <c r="B123" t="s">
        <v>26</v>
      </c>
      <c r="C123">
        <v>65.2</v>
      </c>
      <c r="D123">
        <v>28.7</v>
      </c>
      <c r="E123">
        <v>68.400000000000006</v>
      </c>
      <c r="F123">
        <v>16.100000000000001</v>
      </c>
      <c r="G123">
        <v>7.7</v>
      </c>
      <c r="H123">
        <v>7.2</v>
      </c>
      <c r="I123">
        <v>0</v>
      </c>
      <c r="J123">
        <v>16.8</v>
      </c>
      <c r="K123">
        <v>6.2</v>
      </c>
      <c r="L123">
        <v>4.9000000000000004</v>
      </c>
      <c r="M123">
        <v>2.9</v>
      </c>
      <c r="N123">
        <v>5.9</v>
      </c>
      <c r="O123">
        <v>23</v>
      </c>
      <c r="P123">
        <v>1.6</v>
      </c>
      <c r="Q123">
        <v>7.2</v>
      </c>
      <c r="R123" s="6" t="str">
        <f t="shared" si="1"/>
        <v>A3_R1_C2_2035-2040</v>
      </c>
    </row>
    <row r="124" spans="1:18" x14ac:dyDescent="0.3">
      <c r="A124" t="s">
        <v>73</v>
      </c>
      <c r="B124" t="s">
        <v>27</v>
      </c>
      <c r="C124">
        <v>49.2</v>
      </c>
      <c r="D124">
        <v>21.1</v>
      </c>
      <c r="E124">
        <v>51.2</v>
      </c>
      <c r="F124">
        <v>24.7</v>
      </c>
      <c r="G124">
        <v>11.6</v>
      </c>
      <c r="H124">
        <v>7.9</v>
      </c>
      <c r="I124">
        <v>0</v>
      </c>
      <c r="J124">
        <v>13.3</v>
      </c>
      <c r="K124">
        <v>4.4000000000000004</v>
      </c>
      <c r="L124">
        <v>4.7</v>
      </c>
      <c r="M124">
        <v>2.6</v>
      </c>
      <c r="N124">
        <v>4.4000000000000004</v>
      </c>
      <c r="O124">
        <v>14</v>
      </c>
      <c r="P124">
        <v>1.4</v>
      </c>
      <c r="Q124">
        <v>6.3</v>
      </c>
      <c r="R124" s="6" t="str">
        <f t="shared" si="1"/>
        <v>A3_R1_C3_2035-2040</v>
      </c>
    </row>
    <row r="125" spans="1:18" x14ac:dyDescent="0.3">
      <c r="A125" t="s">
        <v>73</v>
      </c>
      <c r="B125" t="s">
        <v>28</v>
      </c>
      <c r="C125">
        <v>75.099999999999994</v>
      </c>
      <c r="D125">
        <v>33.6</v>
      </c>
      <c r="E125">
        <v>79.2</v>
      </c>
      <c r="F125">
        <v>9.5</v>
      </c>
      <c r="G125">
        <v>4.5999999999999996</v>
      </c>
      <c r="H125">
        <v>4.9000000000000004</v>
      </c>
      <c r="I125">
        <v>0</v>
      </c>
      <c r="J125">
        <v>18.2</v>
      </c>
      <c r="K125">
        <v>7.7</v>
      </c>
      <c r="L125">
        <v>4.8</v>
      </c>
      <c r="M125">
        <v>3.4</v>
      </c>
      <c r="N125">
        <v>6.6</v>
      </c>
      <c r="O125">
        <v>28.6</v>
      </c>
      <c r="P125">
        <v>1.6</v>
      </c>
      <c r="Q125">
        <v>8.3000000000000007</v>
      </c>
      <c r="R125" s="6" t="str">
        <f t="shared" si="1"/>
        <v>A3_R2_C1_2035-2040</v>
      </c>
    </row>
    <row r="126" spans="1:18" x14ac:dyDescent="0.3">
      <c r="A126" t="s">
        <v>73</v>
      </c>
      <c r="B126" t="s">
        <v>29</v>
      </c>
      <c r="C126">
        <v>63.3</v>
      </c>
      <c r="D126">
        <v>27.8</v>
      </c>
      <c r="E126">
        <v>66.400000000000006</v>
      </c>
      <c r="F126">
        <v>16.399999999999999</v>
      </c>
      <c r="G126">
        <v>7.8</v>
      </c>
      <c r="H126">
        <v>6.9</v>
      </c>
      <c r="I126">
        <v>0</v>
      </c>
      <c r="J126">
        <v>16.100000000000001</v>
      </c>
      <c r="K126">
        <v>6</v>
      </c>
      <c r="L126">
        <v>4.9000000000000004</v>
      </c>
      <c r="M126">
        <v>2.9</v>
      </c>
      <c r="N126">
        <v>5.6</v>
      </c>
      <c r="O126">
        <v>22.1</v>
      </c>
      <c r="P126">
        <v>1.6</v>
      </c>
      <c r="Q126">
        <v>7.2</v>
      </c>
      <c r="R126" s="6" t="str">
        <f t="shared" si="1"/>
        <v>A3_R2_C2_2035-2040</v>
      </c>
    </row>
    <row r="127" spans="1:18" x14ac:dyDescent="0.3">
      <c r="A127" t="s">
        <v>73</v>
      </c>
      <c r="B127" t="s">
        <v>30</v>
      </c>
      <c r="C127">
        <v>47.5</v>
      </c>
      <c r="D127">
        <v>20.399999999999999</v>
      </c>
      <c r="E127">
        <v>49.5</v>
      </c>
      <c r="F127">
        <v>24.4</v>
      </c>
      <c r="G127">
        <v>11.6</v>
      </c>
      <c r="H127">
        <v>8.3000000000000007</v>
      </c>
      <c r="I127">
        <v>0</v>
      </c>
      <c r="J127">
        <v>12.9</v>
      </c>
      <c r="K127">
        <v>4.4000000000000004</v>
      </c>
      <c r="L127">
        <v>4.3</v>
      </c>
      <c r="M127">
        <v>2.5</v>
      </c>
      <c r="N127">
        <v>4.3</v>
      </c>
      <c r="O127">
        <v>13.8</v>
      </c>
      <c r="P127">
        <v>1.3</v>
      </c>
      <c r="Q127">
        <v>6</v>
      </c>
      <c r="R127" s="6" t="str">
        <f t="shared" si="1"/>
        <v>A3_R2_C3_2035-2040</v>
      </c>
    </row>
    <row r="128" spans="1:18" x14ac:dyDescent="0.3">
      <c r="A128" t="s">
        <v>73</v>
      </c>
      <c r="B128" t="s">
        <v>31</v>
      </c>
      <c r="C128">
        <v>50.9</v>
      </c>
      <c r="D128">
        <v>21.9</v>
      </c>
      <c r="E128">
        <v>53</v>
      </c>
      <c r="F128">
        <v>12.8</v>
      </c>
      <c r="G128">
        <v>6</v>
      </c>
      <c r="H128">
        <v>3.5</v>
      </c>
      <c r="I128">
        <v>0</v>
      </c>
      <c r="J128">
        <v>13.7</v>
      </c>
      <c r="K128">
        <v>4.5999999999999996</v>
      </c>
      <c r="L128">
        <v>4.5999999999999996</v>
      </c>
      <c r="M128">
        <v>2.7</v>
      </c>
      <c r="N128">
        <v>4.5999999999999996</v>
      </c>
      <c r="O128">
        <v>14.9</v>
      </c>
      <c r="P128">
        <v>1.4</v>
      </c>
      <c r="Q128">
        <v>6.5</v>
      </c>
      <c r="R128" s="6" t="str">
        <f t="shared" si="1"/>
        <v>B1_R1_C1_2035-2040</v>
      </c>
    </row>
    <row r="129" spans="1:18" x14ac:dyDescent="0.3">
      <c r="A129" t="s">
        <v>73</v>
      </c>
      <c r="B129" t="s">
        <v>33</v>
      </c>
      <c r="C129">
        <v>50.8</v>
      </c>
      <c r="D129">
        <v>21.9</v>
      </c>
      <c r="E129">
        <v>52.9</v>
      </c>
      <c r="F129">
        <v>19.600000000000001</v>
      </c>
      <c r="G129">
        <v>9.1999999999999993</v>
      </c>
      <c r="H129">
        <v>5.5</v>
      </c>
      <c r="I129">
        <v>0</v>
      </c>
      <c r="J129">
        <v>13.6</v>
      </c>
      <c r="K129">
        <v>4.5999999999999996</v>
      </c>
      <c r="L129">
        <v>4.5999999999999996</v>
      </c>
      <c r="M129">
        <v>2.7</v>
      </c>
      <c r="N129">
        <v>4.5999999999999996</v>
      </c>
      <c r="O129">
        <v>14.9</v>
      </c>
      <c r="P129">
        <v>1.4</v>
      </c>
      <c r="Q129">
        <v>6.5</v>
      </c>
      <c r="R129" s="6" t="str">
        <f t="shared" si="1"/>
        <v>B1_R1_C2_2035-2040</v>
      </c>
    </row>
    <row r="130" spans="1:18" x14ac:dyDescent="0.3">
      <c r="A130" t="s">
        <v>73</v>
      </c>
      <c r="B130" t="s">
        <v>35</v>
      </c>
      <c r="C130">
        <v>51</v>
      </c>
      <c r="D130">
        <v>22</v>
      </c>
      <c r="E130">
        <v>53.1</v>
      </c>
      <c r="F130">
        <v>23.8</v>
      </c>
      <c r="G130">
        <v>11.2</v>
      </c>
      <c r="H130">
        <v>7.8</v>
      </c>
      <c r="I130">
        <v>0</v>
      </c>
      <c r="J130">
        <v>13.6</v>
      </c>
      <c r="K130">
        <v>4.7</v>
      </c>
      <c r="L130">
        <v>4.9000000000000004</v>
      </c>
      <c r="M130">
        <v>2.7</v>
      </c>
      <c r="N130">
        <v>4.5999999999999996</v>
      </c>
      <c r="O130">
        <v>14.8</v>
      </c>
      <c r="P130">
        <v>1.5</v>
      </c>
      <c r="Q130">
        <v>6.5</v>
      </c>
      <c r="R130" s="6" t="str">
        <f t="shared" si="1"/>
        <v>B1_R1_C3_2035-2040</v>
      </c>
    </row>
    <row r="131" spans="1:18" x14ac:dyDescent="0.3">
      <c r="A131" t="s">
        <v>73</v>
      </c>
      <c r="B131" t="s">
        <v>37</v>
      </c>
      <c r="C131">
        <v>51.4</v>
      </c>
      <c r="D131">
        <v>22.2</v>
      </c>
      <c r="E131">
        <v>53.6</v>
      </c>
      <c r="F131">
        <v>12.6</v>
      </c>
      <c r="G131">
        <v>5.9</v>
      </c>
      <c r="H131">
        <v>3.6</v>
      </c>
      <c r="I131">
        <v>0</v>
      </c>
      <c r="J131">
        <v>13.8</v>
      </c>
      <c r="K131">
        <v>4.7</v>
      </c>
      <c r="L131">
        <v>4.5999999999999996</v>
      </c>
      <c r="M131">
        <v>2.7</v>
      </c>
      <c r="N131">
        <v>4.5999999999999996</v>
      </c>
      <c r="O131">
        <v>15.3</v>
      </c>
      <c r="P131">
        <v>1.4</v>
      </c>
      <c r="Q131">
        <v>6.6</v>
      </c>
      <c r="R131" s="6" t="str">
        <f t="shared" ref="R131:R194" si="2">B131&amp;"_"&amp;SUBSTITUTE(A131,"_","-")</f>
        <v>B1_R2_C1_2035-2040</v>
      </c>
    </row>
    <row r="132" spans="1:18" x14ac:dyDescent="0.3">
      <c r="A132" t="s">
        <v>73</v>
      </c>
      <c r="B132" t="s">
        <v>38</v>
      </c>
      <c r="C132">
        <v>51</v>
      </c>
      <c r="D132">
        <v>22</v>
      </c>
      <c r="E132">
        <v>53.1</v>
      </c>
      <c r="F132">
        <v>19.399999999999999</v>
      </c>
      <c r="G132">
        <v>9.1999999999999993</v>
      </c>
      <c r="H132">
        <v>5.5</v>
      </c>
      <c r="I132">
        <v>0</v>
      </c>
      <c r="J132">
        <v>13.6</v>
      </c>
      <c r="K132">
        <v>4.5999999999999996</v>
      </c>
      <c r="L132">
        <v>4.5999999999999996</v>
      </c>
      <c r="M132">
        <v>2.7</v>
      </c>
      <c r="N132">
        <v>4.5999999999999996</v>
      </c>
      <c r="O132">
        <v>15.1</v>
      </c>
      <c r="P132">
        <v>1.4</v>
      </c>
      <c r="Q132">
        <v>6.6</v>
      </c>
      <c r="R132" s="6" t="str">
        <f t="shared" si="2"/>
        <v>B1_R2_C2_2035-2040</v>
      </c>
    </row>
    <row r="133" spans="1:18" x14ac:dyDescent="0.3">
      <c r="A133" t="s">
        <v>73</v>
      </c>
      <c r="B133" t="s">
        <v>39</v>
      </c>
      <c r="C133">
        <v>50.9</v>
      </c>
      <c r="D133">
        <v>22</v>
      </c>
      <c r="E133">
        <v>53.1</v>
      </c>
      <c r="F133">
        <v>23.4</v>
      </c>
      <c r="G133">
        <v>11.1</v>
      </c>
      <c r="H133">
        <v>7.8</v>
      </c>
      <c r="I133">
        <v>0</v>
      </c>
      <c r="J133">
        <v>13.4</v>
      </c>
      <c r="K133">
        <v>4.7</v>
      </c>
      <c r="L133">
        <v>4.8</v>
      </c>
      <c r="M133">
        <v>2.7</v>
      </c>
      <c r="N133">
        <v>4.5</v>
      </c>
      <c r="O133">
        <v>14.9</v>
      </c>
      <c r="P133">
        <v>1.5</v>
      </c>
      <c r="Q133">
        <v>6.5</v>
      </c>
      <c r="R133" s="6" t="str">
        <f t="shared" si="2"/>
        <v>B1_R2_C3_2035-2040</v>
      </c>
    </row>
    <row r="134" spans="1:18" x14ac:dyDescent="0.3">
      <c r="A134" t="s">
        <v>73</v>
      </c>
      <c r="B134" t="s">
        <v>40</v>
      </c>
      <c r="C134">
        <v>60.8</v>
      </c>
      <c r="D134">
        <v>26.6</v>
      </c>
      <c r="E134">
        <v>63.7</v>
      </c>
      <c r="F134">
        <v>11.3</v>
      </c>
      <c r="G134">
        <v>5.4</v>
      </c>
      <c r="H134">
        <v>4.4000000000000004</v>
      </c>
      <c r="I134">
        <v>0</v>
      </c>
      <c r="J134">
        <v>16</v>
      </c>
      <c r="K134">
        <v>5.8</v>
      </c>
      <c r="L134">
        <v>4.5</v>
      </c>
      <c r="M134">
        <v>2.8</v>
      </c>
      <c r="N134">
        <v>5.5</v>
      </c>
      <c r="O134">
        <v>20.7</v>
      </c>
      <c r="P134">
        <v>1.4</v>
      </c>
      <c r="Q134">
        <v>6.9</v>
      </c>
      <c r="R134" s="6" t="str">
        <f t="shared" si="2"/>
        <v>B2_R1_C1_2035-2040</v>
      </c>
    </row>
    <row r="135" spans="1:18" x14ac:dyDescent="0.3">
      <c r="A135" t="s">
        <v>73</v>
      </c>
      <c r="B135" t="s">
        <v>42</v>
      </c>
      <c r="C135">
        <v>60.8</v>
      </c>
      <c r="D135">
        <v>26.6</v>
      </c>
      <c r="E135">
        <v>63.7</v>
      </c>
      <c r="F135">
        <v>17.3</v>
      </c>
      <c r="G135">
        <v>8.1999999999999993</v>
      </c>
      <c r="H135">
        <v>6.7</v>
      </c>
      <c r="I135">
        <v>0</v>
      </c>
      <c r="J135">
        <v>15.9</v>
      </c>
      <c r="K135">
        <v>5.7</v>
      </c>
      <c r="L135">
        <v>4.7</v>
      </c>
      <c r="M135">
        <v>2.8</v>
      </c>
      <c r="N135">
        <v>5.5</v>
      </c>
      <c r="O135">
        <v>20.6</v>
      </c>
      <c r="P135">
        <v>1.5</v>
      </c>
      <c r="Q135">
        <v>6.9</v>
      </c>
      <c r="R135" s="6" t="str">
        <f t="shared" si="2"/>
        <v>B2_R1_C2_2035-2040</v>
      </c>
    </row>
    <row r="136" spans="1:18" x14ac:dyDescent="0.3">
      <c r="A136" t="s">
        <v>73</v>
      </c>
      <c r="B136" t="s">
        <v>55</v>
      </c>
      <c r="C136">
        <v>61.4</v>
      </c>
      <c r="D136">
        <v>26.9</v>
      </c>
      <c r="E136">
        <v>64.3</v>
      </c>
      <c r="F136">
        <v>20.5</v>
      </c>
      <c r="G136">
        <v>9.8000000000000007</v>
      </c>
      <c r="H136">
        <v>9.6</v>
      </c>
      <c r="I136">
        <v>0</v>
      </c>
      <c r="J136">
        <v>15.9</v>
      </c>
      <c r="K136">
        <v>5.9</v>
      </c>
      <c r="L136">
        <v>4.7</v>
      </c>
      <c r="M136">
        <v>2.8</v>
      </c>
      <c r="N136">
        <v>5.5</v>
      </c>
      <c r="O136">
        <v>21.2</v>
      </c>
      <c r="P136">
        <v>1.5</v>
      </c>
      <c r="Q136">
        <v>6.8</v>
      </c>
      <c r="R136" s="6" t="str">
        <f t="shared" si="2"/>
        <v>B2_R1_C3_2035-2040</v>
      </c>
    </row>
    <row r="137" spans="1:18" x14ac:dyDescent="0.3">
      <c r="A137" t="s">
        <v>73</v>
      </c>
      <c r="B137" t="s">
        <v>58</v>
      </c>
      <c r="C137">
        <v>60.7</v>
      </c>
      <c r="D137">
        <v>26.7</v>
      </c>
      <c r="E137">
        <v>63.6</v>
      </c>
      <c r="F137">
        <v>11.1</v>
      </c>
      <c r="G137">
        <v>5.3</v>
      </c>
      <c r="H137">
        <v>4.4000000000000004</v>
      </c>
      <c r="I137">
        <v>0</v>
      </c>
      <c r="J137">
        <v>15.8</v>
      </c>
      <c r="K137">
        <v>5.8</v>
      </c>
      <c r="L137">
        <v>4.4000000000000004</v>
      </c>
      <c r="M137">
        <v>2.8</v>
      </c>
      <c r="N137">
        <v>5.4</v>
      </c>
      <c r="O137">
        <v>20.9</v>
      </c>
      <c r="P137">
        <v>1.4</v>
      </c>
      <c r="Q137">
        <v>7</v>
      </c>
      <c r="R137" s="6" t="str">
        <f t="shared" si="2"/>
        <v>B2_R2_C1_2035-2040</v>
      </c>
    </row>
    <row r="138" spans="1:18" x14ac:dyDescent="0.3">
      <c r="A138" t="s">
        <v>73</v>
      </c>
      <c r="B138" t="s">
        <v>59</v>
      </c>
      <c r="C138">
        <v>60.7</v>
      </c>
      <c r="D138">
        <v>26.6</v>
      </c>
      <c r="E138">
        <v>63.6</v>
      </c>
      <c r="F138">
        <v>17.2</v>
      </c>
      <c r="G138">
        <v>8.1999999999999993</v>
      </c>
      <c r="H138">
        <v>6.7</v>
      </c>
      <c r="I138">
        <v>0</v>
      </c>
      <c r="J138">
        <v>15.7</v>
      </c>
      <c r="K138">
        <v>5.7</v>
      </c>
      <c r="L138">
        <v>4.7</v>
      </c>
      <c r="M138">
        <v>2.8</v>
      </c>
      <c r="N138">
        <v>5.4</v>
      </c>
      <c r="O138">
        <v>20.7</v>
      </c>
      <c r="P138">
        <v>1.5</v>
      </c>
      <c r="Q138">
        <v>7</v>
      </c>
      <c r="R138" s="6" t="str">
        <f t="shared" si="2"/>
        <v>B2_R2_C2_2035-2040</v>
      </c>
    </row>
    <row r="139" spans="1:18" x14ac:dyDescent="0.3">
      <c r="A139" t="s">
        <v>73</v>
      </c>
      <c r="B139" t="s">
        <v>61</v>
      </c>
      <c r="C139">
        <v>61.2</v>
      </c>
      <c r="D139">
        <v>26.9</v>
      </c>
      <c r="E139">
        <v>64.2</v>
      </c>
      <c r="F139">
        <v>20.2</v>
      </c>
      <c r="G139">
        <v>9.6999999999999993</v>
      </c>
      <c r="H139">
        <v>9.6</v>
      </c>
      <c r="I139">
        <v>0</v>
      </c>
      <c r="J139">
        <v>15.6</v>
      </c>
      <c r="K139">
        <v>5.9</v>
      </c>
      <c r="L139">
        <v>4.7</v>
      </c>
      <c r="M139">
        <v>2.8</v>
      </c>
      <c r="N139">
        <v>5.5</v>
      </c>
      <c r="O139">
        <v>21.3</v>
      </c>
      <c r="P139">
        <v>1.5</v>
      </c>
      <c r="Q139">
        <v>6.9</v>
      </c>
      <c r="R139" s="6" t="str">
        <f t="shared" si="2"/>
        <v>B2_R2_C3_2035-2040</v>
      </c>
    </row>
    <row r="140" spans="1:18" x14ac:dyDescent="0.3">
      <c r="A140" t="s">
        <v>73</v>
      </c>
      <c r="B140" t="s">
        <v>62</v>
      </c>
      <c r="C140">
        <v>64.5</v>
      </c>
      <c r="D140">
        <v>28.5</v>
      </c>
      <c r="E140">
        <v>67.8</v>
      </c>
      <c r="F140">
        <v>10.5</v>
      </c>
      <c r="G140">
        <v>5</v>
      </c>
      <c r="H140">
        <v>4.9000000000000004</v>
      </c>
      <c r="I140">
        <v>0</v>
      </c>
      <c r="J140">
        <v>16.7</v>
      </c>
      <c r="K140">
        <v>6.2</v>
      </c>
      <c r="L140">
        <v>4.4000000000000004</v>
      </c>
      <c r="M140">
        <v>2.8</v>
      </c>
      <c r="N140">
        <v>5.9</v>
      </c>
      <c r="O140">
        <v>23.3</v>
      </c>
      <c r="P140">
        <v>1.4</v>
      </c>
      <c r="Q140">
        <v>7</v>
      </c>
      <c r="R140" s="6" t="str">
        <f t="shared" si="2"/>
        <v>B3_R1_C1_2035-2040</v>
      </c>
    </row>
    <row r="141" spans="1:18" x14ac:dyDescent="0.3">
      <c r="A141" t="s">
        <v>73</v>
      </c>
      <c r="B141" t="s">
        <v>64</v>
      </c>
      <c r="C141">
        <v>65</v>
      </c>
      <c r="D141">
        <v>28.6</v>
      </c>
      <c r="E141">
        <v>68.2</v>
      </c>
      <c r="F141">
        <v>16.2</v>
      </c>
      <c r="G141">
        <v>7.7</v>
      </c>
      <c r="H141">
        <v>7.2</v>
      </c>
      <c r="I141">
        <v>0</v>
      </c>
      <c r="J141">
        <v>16.8</v>
      </c>
      <c r="K141">
        <v>6.2</v>
      </c>
      <c r="L141">
        <v>4.7</v>
      </c>
      <c r="M141">
        <v>2.8</v>
      </c>
      <c r="N141">
        <v>5.9</v>
      </c>
      <c r="O141">
        <v>23.2</v>
      </c>
      <c r="P141">
        <v>1.5</v>
      </c>
      <c r="Q141">
        <v>7.1</v>
      </c>
      <c r="R141" s="6" t="str">
        <f t="shared" si="2"/>
        <v>B3_R1_C2_2035-2040</v>
      </c>
    </row>
    <row r="142" spans="1:18" x14ac:dyDescent="0.3">
      <c r="A142" t="s">
        <v>73</v>
      </c>
      <c r="B142" t="s">
        <v>66</v>
      </c>
      <c r="C142">
        <v>64.8</v>
      </c>
      <c r="D142">
        <v>28.7</v>
      </c>
      <c r="E142">
        <v>68.099999999999994</v>
      </c>
      <c r="F142">
        <v>19.2</v>
      </c>
      <c r="G142">
        <v>9.1999999999999993</v>
      </c>
      <c r="H142">
        <v>10.199999999999999</v>
      </c>
      <c r="I142">
        <v>0</v>
      </c>
      <c r="J142">
        <v>16.3</v>
      </c>
      <c r="K142">
        <v>6.3</v>
      </c>
      <c r="L142">
        <v>4.5999999999999996</v>
      </c>
      <c r="M142">
        <v>2.9</v>
      </c>
      <c r="N142">
        <v>5.8</v>
      </c>
      <c r="O142">
        <v>23.7</v>
      </c>
      <c r="P142">
        <v>1.5</v>
      </c>
      <c r="Q142">
        <v>7</v>
      </c>
      <c r="R142" s="6" t="str">
        <f t="shared" si="2"/>
        <v>B3_R1_C3_2035-2040</v>
      </c>
    </row>
    <row r="143" spans="1:18" x14ac:dyDescent="0.3">
      <c r="A143" t="s">
        <v>73</v>
      </c>
      <c r="B143" t="s">
        <v>68</v>
      </c>
      <c r="C143">
        <v>65.3</v>
      </c>
      <c r="D143">
        <v>29</v>
      </c>
      <c r="E143">
        <v>68.7</v>
      </c>
      <c r="F143">
        <v>10.199999999999999</v>
      </c>
      <c r="G143">
        <v>4.9000000000000004</v>
      </c>
      <c r="H143">
        <v>4.9000000000000004</v>
      </c>
      <c r="I143">
        <v>0</v>
      </c>
      <c r="J143">
        <v>16.600000000000001</v>
      </c>
      <c r="K143">
        <v>6.4</v>
      </c>
      <c r="L143">
        <v>4.5</v>
      </c>
      <c r="M143">
        <v>2.9</v>
      </c>
      <c r="N143">
        <v>5.9</v>
      </c>
      <c r="O143">
        <v>23.9</v>
      </c>
      <c r="P143">
        <v>1.5</v>
      </c>
      <c r="Q143">
        <v>7.2</v>
      </c>
      <c r="R143" s="6" t="str">
        <f t="shared" si="2"/>
        <v>B3_R2_C1_2035-2040</v>
      </c>
    </row>
    <row r="144" spans="1:18" x14ac:dyDescent="0.3">
      <c r="A144" t="s">
        <v>73</v>
      </c>
      <c r="B144" t="s">
        <v>69</v>
      </c>
      <c r="C144">
        <v>65</v>
      </c>
      <c r="D144">
        <v>28.7</v>
      </c>
      <c r="E144">
        <v>68.2</v>
      </c>
      <c r="F144">
        <v>16</v>
      </c>
      <c r="G144">
        <v>7.7</v>
      </c>
      <c r="H144">
        <v>7.2</v>
      </c>
      <c r="I144">
        <v>0</v>
      </c>
      <c r="J144">
        <v>16.600000000000001</v>
      </c>
      <c r="K144">
        <v>6.2</v>
      </c>
      <c r="L144">
        <v>4.7</v>
      </c>
      <c r="M144">
        <v>2.9</v>
      </c>
      <c r="N144">
        <v>5.9</v>
      </c>
      <c r="O144">
        <v>23.3</v>
      </c>
      <c r="P144">
        <v>1.5</v>
      </c>
      <c r="Q144">
        <v>7.2</v>
      </c>
      <c r="R144" s="6" t="str">
        <f t="shared" si="2"/>
        <v>B3_R2_C2_2035-2040</v>
      </c>
    </row>
    <row r="145" spans="1:18" x14ac:dyDescent="0.3">
      <c r="A145" t="s">
        <v>73</v>
      </c>
      <c r="B145" t="s">
        <v>70</v>
      </c>
      <c r="C145">
        <v>64.7</v>
      </c>
      <c r="D145">
        <v>28.7</v>
      </c>
      <c r="E145">
        <v>68.099999999999994</v>
      </c>
      <c r="F145">
        <v>18.8</v>
      </c>
      <c r="G145">
        <v>9</v>
      </c>
      <c r="H145">
        <v>10.3</v>
      </c>
      <c r="I145">
        <v>0</v>
      </c>
      <c r="J145">
        <v>16.100000000000001</v>
      </c>
      <c r="K145">
        <v>6.4</v>
      </c>
      <c r="L145">
        <v>4.5999999999999996</v>
      </c>
      <c r="M145">
        <v>2.9</v>
      </c>
      <c r="N145">
        <v>5.7</v>
      </c>
      <c r="O145">
        <v>23.8</v>
      </c>
      <c r="P145">
        <v>1.5</v>
      </c>
      <c r="Q145">
        <v>7.1</v>
      </c>
      <c r="R145" s="6" t="str">
        <f t="shared" si="2"/>
        <v>B3_R2_C3_2035-2040</v>
      </c>
    </row>
    <row r="146" spans="1:18" x14ac:dyDescent="0.3">
      <c r="A146" t="s">
        <v>74</v>
      </c>
      <c r="B146" t="s">
        <v>12</v>
      </c>
      <c r="C146">
        <v>53</v>
      </c>
      <c r="D146">
        <v>22.9</v>
      </c>
      <c r="E146">
        <v>55.4</v>
      </c>
      <c r="F146">
        <v>14</v>
      </c>
      <c r="G146">
        <v>6.6</v>
      </c>
      <c r="H146">
        <v>3.7</v>
      </c>
      <c r="I146">
        <v>0.4</v>
      </c>
      <c r="J146">
        <v>14.5</v>
      </c>
      <c r="K146">
        <v>4.9000000000000004</v>
      </c>
      <c r="L146">
        <v>4.7</v>
      </c>
      <c r="M146">
        <v>2.7</v>
      </c>
      <c r="N146">
        <v>4.5999999999999996</v>
      </c>
      <c r="O146">
        <v>15.8</v>
      </c>
      <c r="P146">
        <v>1.4</v>
      </c>
      <c r="Q146">
        <v>6.7</v>
      </c>
      <c r="R146" s="6" t="str">
        <f t="shared" si="2"/>
        <v>A1_R1_C1_2040-2045</v>
      </c>
    </row>
    <row r="147" spans="1:18" x14ac:dyDescent="0.3">
      <c r="A147" t="s">
        <v>74</v>
      </c>
      <c r="B147" t="s">
        <v>14</v>
      </c>
      <c r="C147">
        <v>30.6</v>
      </c>
      <c r="D147">
        <v>13.3</v>
      </c>
      <c r="E147">
        <v>31.9</v>
      </c>
      <c r="F147">
        <v>35.4</v>
      </c>
      <c r="G147">
        <v>16.5</v>
      </c>
      <c r="H147">
        <v>8.3000000000000007</v>
      </c>
      <c r="I147">
        <v>0.7</v>
      </c>
      <c r="J147">
        <v>7.8</v>
      </c>
      <c r="K147">
        <v>2.8</v>
      </c>
      <c r="L147">
        <v>3.1</v>
      </c>
      <c r="M147">
        <v>1.8</v>
      </c>
      <c r="N147">
        <v>2.7</v>
      </c>
      <c r="O147">
        <v>8.5</v>
      </c>
      <c r="P147">
        <v>0.8</v>
      </c>
      <c r="Q147">
        <v>4.5</v>
      </c>
      <c r="R147" s="6" t="str">
        <f t="shared" si="2"/>
        <v>A1_R1_C2_2040-2045</v>
      </c>
    </row>
    <row r="148" spans="1:18" x14ac:dyDescent="0.3">
      <c r="A148" t="s">
        <v>74</v>
      </c>
      <c r="B148" t="s">
        <v>15</v>
      </c>
      <c r="C148">
        <v>31.9</v>
      </c>
      <c r="D148">
        <v>13.9</v>
      </c>
      <c r="E148">
        <v>33.299999999999997</v>
      </c>
      <c r="F148">
        <v>28.9</v>
      </c>
      <c r="G148">
        <v>13.4</v>
      </c>
      <c r="H148">
        <v>7.7</v>
      </c>
      <c r="I148">
        <v>0.6</v>
      </c>
      <c r="J148">
        <v>8.3000000000000007</v>
      </c>
      <c r="K148">
        <v>3</v>
      </c>
      <c r="L148">
        <v>3.2</v>
      </c>
      <c r="M148">
        <v>2.1</v>
      </c>
      <c r="N148">
        <v>2.8</v>
      </c>
      <c r="O148">
        <v>8.3000000000000007</v>
      </c>
      <c r="P148">
        <v>0.9</v>
      </c>
      <c r="Q148">
        <v>4.9000000000000004</v>
      </c>
      <c r="R148" s="6" t="str">
        <f t="shared" si="2"/>
        <v>A1_R1_C3_2040-2045</v>
      </c>
    </row>
    <row r="149" spans="1:18" x14ac:dyDescent="0.3">
      <c r="A149" t="s">
        <v>74</v>
      </c>
      <c r="B149" t="s">
        <v>16</v>
      </c>
      <c r="C149">
        <v>51.9</v>
      </c>
      <c r="D149">
        <v>22.5</v>
      </c>
      <c r="E149">
        <v>54.2</v>
      </c>
      <c r="F149">
        <v>13.9</v>
      </c>
      <c r="G149">
        <v>6.6</v>
      </c>
      <c r="H149">
        <v>3.9</v>
      </c>
      <c r="I149">
        <v>0.1</v>
      </c>
      <c r="J149">
        <v>14.1</v>
      </c>
      <c r="K149">
        <v>4.9000000000000004</v>
      </c>
      <c r="L149">
        <v>4.4000000000000004</v>
      </c>
      <c r="M149">
        <v>2.6</v>
      </c>
      <c r="N149">
        <v>4.5</v>
      </c>
      <c r="O149">
        <v>15.7</v>
      </c>
      <c r="P149">
        <v>1.3</v>
      </c>
      <c r="Q149">
        <v>6.6</v>
      </c>
      <c r="R149" s="6" t="str">
        <f t="shared" si="2"/>
        <v>A1_R2_C1_2040-2045</v>
      </c>
    </row>
    <row r="150" spans="1:18" x14ac:dyDescent="0.3">
      <c r="A150" t="s">
        <v>74</v>
      </c>
      <c r="B150" t="s">
        <v>17</v>
      </c>
      <c r="C150">
        <v>29.1</v>
      </c>
      <c r="D150">
        <v>12.7</v>
      </c>
      <c r="E150">
        <v>30.4</v>
      </c>
      <c r="F150">
        <v>35.9</v>
      </c>
      <c r="G150">
        <v>16.7</v>
      </c>
      <c r="H150">
        <v>7.5</v>
      </c>
      <c r="I150">
        <v>0.3</v>
      </c>
      <c r="J150">
        <v>7</v>
      </c>
      <c r="K150">
        <v>2.8</v>
      </c>
      <c r="L150">
        <v>2.9</v>
      </c>
      <c r="M150">
        <v>1.7</v>
      </c>
      <c r="N150">
        <v>2.4</v>
      </c>
      <c r="O150">
        <v>8.5</v>
      </c>
      <c r="P150">
        <v>0.8</v>
      </c>
      <c r="Q150">
        <v>4.3</v>
      </c>
      <c r="R150" s="6" t="str">
        <f t="shared" si="2"/>
        <v>A1_R2_C2_2040-2045</v>
      </c>
    </row>
    <row r="151" spans="1:18" x14ac:dyDescent="0.3">
      <c r="A151" t="s">
        <v>74</v>
      </c>
      <c r="B151" t="s">
        <v>18</v>
      </c>
      <c r="C151">
        <v>30.9</v>
      </c>
      <c r="D151">
        <v>13.4</v>
      </c>
      <c r="E151">
        <v>32.200000000000003</v>
      </c>
      <c r="F151">
        <v>28.7</v>
      </c>
      <c r="G151">
        <v>13.3</v>
      </c>
      <c r="H151">
        <v>7.7</v>
      </c>
      <c r="I151">
        <v>0.2</v>
      </c>
      <c r="J151">
        <v>8</v>
      </c>
      <c r="K151">
        <v>2.8</v>
      </c>
      <c r="L151">
        <v>3.1</v>
      </c>
      <c r="M151">
        <v>1.9</v>
      </c>
      <c r="N151">
        <v>2.7</v>
      </c>
      <c r="O151">
        <v>8.1</v>
      </c>
      <c r="P151">
        <v>0.8</v>
      </c>
      <c r="Q151">
        <v>4.7</v>
      </c>
      <c r="R151" s="6" t="str">
        <f t="shared" si="2"/>
        <v>A1_R2_C3_2040-2045</v>
      </c>
    </row>
    <row r="152" spans="1:18" x14ac:dyDescent="0.3">
      <c r="A152" t="s">
        <v>74</v>
      </c>
      <c r="B152" t="s">
        <v>19</v>
      </c>
      <c r="C152">
        <v>60</v>
      </c>
      <c r="D152">
        <v>26.3</v>
      </c>
      <c r="E152">
        <v>62.9</v>
      </c>
      <c r="F152">
        <v>12.5</v>
      </c>
      <c r="G152">
        <v>6</v>
      </c>
      <c r="H152">
        <v>4.4000000000000004</v>
      </c>
      <c r="I152">
        <v>0.3</v>
      </c>
      <c r="J152">
        <v>15.7</v>
      </c>
      <c r="K152">
        <v>5.9</v>
      </c>
      <c r="L152">
        <v>4.7</v>
      </c>
      <c r="M152">
        <v>2.8</v>
      </c>
      <c r="N152">
        <v>5.2</v>
      </c>
      <c r="O152">
        <v>20</v>
      </c>
      <c r="P152">
        <v>1.5</v>
      </c>
      <c r="Q152">
        <v>7.1</v>
      </c>
      <c r="R152" s="6" t="str">
        <f t="shared" si="2"/>
        <v>A2_R1_C1_2040-2045</v>
      </c>
    </row>
    <row r="153" spans="1:18" x14ac:dyDescent="0.3">
      <c r="A153" t="s">
        <v>74</v>
      </c>
      <c r="B153" t="s">
        <v>20</v>
      </c>
      <c r="C153">
        <v>35.200000000000003</v>
      </c>
      <c r="D153">
        <v>15.4</v>
      </c>
      <c r="E153">
        <v>36.799999999999997</v>
      </c>
      <c r="F153">
        <v>33.299999999999997</v>
      </c>
      <c r="G153">
        <v>15.7</v>
      </c>
      <c r="H153">
        <v>8.3000000000000007</v>
      </c>
      <c r="I153">
        <v>0.6</v>
      </c>
      <c r="J153">
        <v>8.8000000000000007</v>
      </c>
      <c r="K153">
        <v>3.4</v>
      </c>
      <c r="L153">
        <v>3.2</v>
      </c>
      <c r="M153">
        <v>2.2000000000000002</v>
      </c>
      <c r="N153">
        <v>3</v>
      </c>
      <c r="O153">
        <v>9.8000000000000007</v>
      </c>
      <c r="P153">
        <v>0.9</v>
      </c>
      <c r="Q153">
        <v>5.4</v>
      </c>
      <c r="R153" s="6" t="str">
        <f t="shared" si="2"/>
        <v>A2_R1_C2_2040-2045</v>
      </c>
    </row>
    <row r="154" spans="1:18" x14ac:dyDescent="0.3">
      <c r="A154" t="s">
        <v>74</v>
      </c>
      <c r="B154" t="s">
        <v>21</v>
      </c>
      <c r="C154">
        <v>36.799999999999997</v>
      </c>
      <c r="D154">
        <v>16</v>
      </c>
      <c r="E154">
        <v>38.4</v>
      </c>
      <c r="F154">
        <v>27.4</v>
      </c>
      <c r="G154">
        <v>12.8</v>
      </c>
      <c r="H154">
        <v>7.6</v>
      </c>
      <c r="I154">
        <v>0.5</v>
      </c>
      <c r="J154">
        <v>9.6999999999999993</v>
      </c>
      <c r="K154">
        <v>3.5</v>
      </c>
      <c r="L154">
        <v>3.5</v>
      </c>
      <c r="M154">
        <v>2.2999999999999998</v>
      </c>
      <c r="N154">
        <v>3.2</v>
      </c>
      <c r="O154">
        <v>9.8000000000000007</v>
      </c>
      <c r="P154">
        <v>1</v>
      </c>
      <c r="Q154">
        <v>5.4</v>
      </c>
      <c r="R154" s="6" t="str">
        <f t="shared" si="2"/>
        <v>A2_R1_C3_2040-2045</v>
      </c>
    </row>
    <row r="155" spans="1:18" x14ac:dyDescent="0.3">
      <c r="A155" t="s">
        <v>74</v>
      </c>
      <c r="B155" t="s">
        <v>22</v>
      </c>
      <c r="C155">
        <v>59</v>
      </c>
      <c r="D155">
        <v>25.9</v>
      </c>
      <c r="E155">
        <v>61.9</v>
      </c>
      <c r="F155">
        <v>12.6</v>
      </c>
      <c r="G155">
        <v>6</v>
      </c>
      <c r="H155">
        <v>4.3</v>
      </c>
      <c r="I155">
        <v>0.1</v>
      </c>
      <c r="J155">
        <v>15.4</v>
      </c>
      <c r="K155">
        <v>5.8</v>
      </c>
      <c r="L155">
        <v>4.7</v>
      </c>
      <c r="M155">
        <v>2.8</v>
      </c>
      <c r="N155">
        <v>5.0999999999999996</v>
      </c>
      <c r="O155">
        <v>19.5</v>
      </c>
      <c r="P155">
        <v>1.5</v>
      </c>
      <c r="Q155">
        <v>7.1</v>
      </c>
      <c r="R155" s="6" t="str">
        <f t="shared" si="2"/>
        <v>A2_R2_C1_2040-2045</v>
      </c>
    </row>
    <row r="156" spans="1:18" x14ac:dyDescent="0.3">
      <c r="A156" t="s">
        <v>74</v>
      </c>
      <c r="B156" t="s">
        <v>23</v>
      </c>
      <c r="C156">
        <v>33.799999999999997</v>
      </c>
      <c r="D156">
        <v>14.8</v>
      </c>
      <c r="E156">
        <v>35.4</v>
      </c>
      <c r="F156">
        <v>33.6</v>
      </c>
      <c r="G156">
        <v>15.8</v>
      </c>
      <c r="H156">
        <v>8.4</v>
      </c>
      <c r="I156">
        <v>0.2</v>
      </c>
      <c r="J156">
        <v>8.4</v>
      </c>
      <c r="K156">
        <v>3.2</v>
      </c>
      <c r="L156">
        <v>3.2</v>
      </c>
      <c r="M156">
        <v>2.2000000000000002</v>
      </c>
      <c r="N156">
        <v>2.9</v>
      </c>
      <c r="O156">
        <v>9.3000000000000007</v>
      </c>
      <c r="P156">
        <v>0.9</v>
      </c>
      <c r="Q156">
        <v>5.3</v>
      </c>
      <c r="R156" s="6" t="str">
        <f t="shared" si="2"/>
        <v>A2_R2_C2_2040-2045</v>
      </c>
    </row>
    <row r="157" spans="1:18" x14ac:dyDescent="0.3">
      <c r="A157" t="s">
        <v>74</v>
      </c>
      <c r="B157" t="s">
        <v>24</v>
      </c>
      <c r="C157">
        <v>35.700000000000003</v>
      </c>
      <c r="D157">
        <v>15.6</v>
      </c>
      <c r="E157">
        <v>37.4</v>
      </c>
      <c r="F157">
        <v>27.3</v>
      </c>
      <c r="G157">
        <v>12.8</v>
      </c>
      <c r="H157">
        <v>7.6</v>
      </c>
      <c r="I157">
        <v>0.2</v>
      </c>
      <c r="J157">
        <v>9.1999999999999993</v>
      </c>
      <c r="K157">
        <v>3.4</v>
      </c>
      <c r="L157">
        <v>3.5</v>
      </c>
      <c r="M157">
        <v>2.2999999999999998</v>
      </c>
      <c r="N157">
        <v>3.1</v>
      </c>
      <c r="O157">
        <v>9.5</v>
      </c>
      <c r="P157">
        <v>0.9</v>
      </c>
      <c r="Q157">
        <v>5.5</v>
      </c>
      <c r="R157" s="6" t="str">
        <f t="shared" si="2"/>
        <v>A2_R2_C3_2040-2045</v>
      </c>
    </row>
    <row r="158" spans="1:18" x14ac:dyDescent="0.3">
      <c r="A158" t="s">
        <v>74</v>
      </c>
      <c r="B158" t="s">
        <v>25</v>
      </c>
      <c r="C158">
        <v>73.400000000000006</v>
      </c>
      <c r="D158">
        <v>33.1</v>
      </c>
      <c r="E158">
        <v>77.7</v>
      </c>
      <c r="F158">
        <v>9.9</v>
      </c>
      <c r="G158">
        <v>4.8</v>
      </c>
      <c r="H158">
        <v>5.3</v>
      </c>
      <c r="I158">
        <v>0.3</v>
      </c>
      <c r="J158">
        <v>17.399999999999999</v>
      </c>
      <c r="K158">
        <v>7.8</v>
      </c>
      <c r="L158">
        <v>4.8</v>
      </c>
      <c r="M158">
        <v>3.4</v>
      </c>
      <c r="N158">
        <v>6.2</v>
      </c>
      <c r="O158">
        <v>28.3</v>
      </c>
      <c r="P158">
        <v>1.5</v>
      </c>
      <c r="Q158">
        <v>8.3000000000000007</v>
      </c>
      <c r="R158" s="6" t="str">
        <f t="shared" si="2"/>
        <v>A3_R1_C1_2040-2045</v>
      </c>
    </row>
    <row r="159" spans="1:18" x14ac:dyDescent="0.3">
      <c r="A159" t="s">
        <v>74</v>
      </c>
      <c r="B159" t="s">
        <v>26</v>
      </c>
      <c r="C159">
        <v>45.1</v>
      </c>
      <c r="D159">
        <v>19.7</v>
      </c>
      <c r="E159">
        <v>47.2</v>
      </c>
      <c r="F159">
        <v>29.2</v>
      </c>
      <c r="G159">
        <v>13.9</v>
      </c>
      <c r="H159">
        <v>9.9</v>
      </c>
      <c r="I159">
        <v>0.4</v>
      </c>
      <c r="J159">
        <v>11.8</v>
      </c>
      <c r="K159">
        <v>4.4000000000000004</v>
      </c>
      <c r="L159">
        <v>3.8</v>
      </c>
      <c r="M159">
        <v>2.4</v>
      </c>
      <c r="N159">
        <v>3.9</v>
      </c>
      <c r="O159">
        <v>13.8</v>
      </c>
      <c r="P159">
        <v>1.1000000000000001</v>
      </c>
      <c r="Q159">
        <v>5.9</v>
      </c>
      <c r="R159" s="6" t="str">
        <f t="shared" si="2"/>
        <v>A3_R1_C2_2040-2045</v>
      </c>
    </row>
    <row r="160" spans="1:18" x14ac:dyDescent="0.3">
      <c r="A160" t="s">
        <v>74</v>
      </c>
      <c r="B160" t="s">
        <v>27</v>
      </c>
      <c r="C160">
        <v>46.6</v>
      </c>
      <c r="D160">
        <v>20.100000000000001</v>
      </c>
      <c r="E160">
        <v>48.6</v>
      </c>
      <c r="F160">
        <v>24.6</v>
      </c>
      <c r="G160">
        <v>11.6</v>
      </c>
      <c r="H160">
        <v>8.5</v>
      </c>
      <c r="I160">
        <v>0.4</v>
      </c>
      <c r="J160">
        <v>12.6</v>
      </c>
      <c r="K160">
        <v>4.5</v>
      </c>
      <c r="L160">
        <v>4.2</v>
      </c>
      <c r="M160">
        <v>2.5</v>
      </c>
      <c r="N160">
        <v>4</v>
      </c>
      <c r="O160">
        <v>13.6</v>
      </c>
      <c r="P160">
        <v>1.2</v>
      </c>
      <c r="Q160">
        <v>6</v>
      </c>
      <c r="R160" s="6" t="str">
        <f t="shared" si="2"/>
        <v>A3_R1_C3_2040-2045</v>
      </c>
    </row>
    <row r="161" spans="1:18" x14ac:dyDescent="0.3">
      <c r="A161" t="s">
        <v>74</v>
      </c>
      <c r="B161" t="s">
        <v>28</v>
      </c>
      <c r="C161">
        <v>72.400000000000006</v>
      </c>
      <c r="D161">
        <v>32.6</v>
      </c>
      <c r="E161">
        <v>76.5</v>
      </c>
      <c r="F161">
        <v>9.9</v>
      </c>
      <c r="G161">
        <v>4.8</v>
      </c>
      <c r="H161">
        <v>5.4</v>
      </c>
      <c r="I161">
        <v>0.1</v>
      </c>
      <c r="J161">
        <v>17.2</v>
      </c>
      <c r="K161">
        <v>7.5</v>
      </c>
      <c r="L161">
        <v>4.8</v>
      </c>
      <c r="M161">
        <v>3.2</v>
      </c>
      <c r="N161">
        <v>6.1</v>
      </c>
      <c r="O161">
        <v>28</v>
      </c>
      <c r="P161">
        <v>1.5</v>
      </c>
      <c r="Q161">
        <v>8.1</v>
      </c>
      <c r="R161" s="6" t="str">
        <f t="shared" si="2"/>
        <v>A3_R2_C1_2040-2045</v>
      </c>
    </row>
    <row r="162" spans="1:18" x14ac:dyDescent="0.3">
      <c r="A162" t="s">
        <v>74</v>
      </c>
      <c r="B162" t="s">
        <v>29</v>
      </c>
      <c r="C162">
        <v>42</v>
      </c>
      <c r="D162">
        <v>18.2</v>
      </c>
      <c r="E162">
        <v>43.8</v>
      </c>
      <c r="F162">
        <v>30.8</v>
      </c>
      <c r="G162">
        <v>14.6</v>
      </c>
      <c r="H162">
        <v>7.7</v>
      </c>
      <c r="I162">
        <v>0.2</v>
      </c>
      <c r="J162">
        <v>10.4</v>
      </c>
      <c r="K162">
        <v>3.7</v>
      </c>
      <c r="L162">
        <v>4.5</v>
      </c>
      <c r="M162">
        <v>2.7</v>
      </c>
      <c r="N162">
        <v>3.5</v>
      </c>
      <c r="O162">
        <v>11.1</v>
      </c>
      <c r="P162">
        <v>1.3</v>
      </c>
      <c r="Q162">
        <v>6.5</v>
      </c>
      <c r="R162" s="6" t="str">
        <f t="shared" si="2"/>
        <v>A3_R2_C2_2040-2045</v>
      </c>
    </row>
    <row r="163" spans="1:18" x14ac:dyDescent="0.3">
      <c r="A163" t="s">
        <v>74</v>
      </c>
      <c r="B163" t="s">
        <v>30</v>
      </c>
      <c r="C163">
        <v>45.4</v>
      </c>
      <c r="D163">
        <v>19.7</v>
      </c>
      <c r="E163">
        <v>47.4</v>
      </c>
      <c r="F163">
        <v>24.5</v>
      </c>
      <c r="G163">
        <v>11.6</v>
      </c>
      <c r="H163">
        <v>8.6</v>
      </c>
      <c r="I163">
        <v>0.1</v>
      </c>
      <c r="J163">
        <v>12.4</v>
      </c>
      <c r="K163">
        <v>4.4000000000000004</v>
      </c>
      <c r="L163">
        <v>4</v>
      </c>
      <c r="M163">
        <v>2.4</v>
      </c>
      <c r="N163">
        <v>3.9</v>
      </c>
      <c r="O163">
        <v>13.3</v>
      </c>
      <c r="P163">
        <v>1.2</v>
      </c>
      <c r="Q163">
        <v>5.9</v>
      </c>
      <c r="R163" s="6" t="str">
        <f t="shared" si="2"/>
        <v>A3_R2_C3_2040-2045</v>
      </c>
    </row>
    <row r="164" spans="1:18" x14ac:dyDescent="0.3">
      <c r="A164" t="s">
        <v>74</v>
      </c>
      <c r="B164" t="s">
        <v>31</v>
      </c>
      <c r="C164">
        <v>51.2</v>
      </c>
      <c r="D164">
        <v>22.2</v>
      </c>
      <c r="E164">
        <v>53.5</v>
      </c>
      <c r="F164">
        <v>13.8</v>
      </c>
      <c r="G164">
        <v>6.5</v>
      </c>
      <c r="H164">
        <v>3.8</v>
      </c>
      <c r="I164">
        <v>0.4</v>
      </c>
      <c r="J164">
        <v>13.8</v>
      </c>
      <c r="K164">
        <v>4.8</v>
      </c>
      <c r="L164">
        <v>4.4000000000000004</v>
      </c>
      <c r="M164">
        <v>2.6</v>
      </c>
      <c r="N164">
        <v>4.5</v>
      </c>
      <c r="O164">
        <v>15.4</v>
      </c>
      <c r="P164">
        <v>1.3</v>
      </c>
      <c r="Q164">
        <v>6.6</v>
      </c>
      <c r="R164" s="6" t="str">
        <f t="shared" si="2"/>
        <v>B1_R1_C1_2040-2045</v>
      </c>
    </row>
    <row r="165" spans="1:18" x14ac:dyDescent="0.3">
      <c r="A165" t="s">
        <v>74</v>
      </c>
      <c r="B165" t="s">
        <v>33</v>
      </c>
      <c r="C165">
        <v>51</v>
      </c>
      <c r="D165">
        <v>22</v>
      </c>
      <c r="E165">
        <v>53.2</v>
      </c>
      <c r="F165">
        <v>31</v>
      </c>
      <c r="G165">
        <v>14.7</v>
      </c>
      <c r="H165">
        <v>9</v>
      </c>
      <c r="I165">
        <v>0.4</v>
      </c>
      <c r="J165">
        <v>13.6</v>
      </c>
      <c r="K165">
        <v>4.7</v>
      </c>
      <c r="L165">
        <v>4.7</v>
      </c>
      <c r="M165">
        <v>2.7</v>
      </c>
      <c r="N165">
        <v>4.4000000000000004</v>
      </c>
      <c r="O165">
        <v>15.1</v>
      </c>
      <c r="P165">
        <v>1.4</v>
      </c>
      <c r="Q165">
        <v>6.6</v>
      </c>
      <c r="R165" s="6" t="str">
        <f t="shared" si="2"/>
        <v>B1_R1_C2_2040-2045</v>
      </c>
    </row>
    <row r="166" spans="1:18" x14ac:dyDescent="0.3">
      <c r="A166" t="s">
        <v>74</v>
      </c>
      <c r="B166" t="s">
        <v>35</v>
      </c>
      <c r="C166">
        <v>50.8</v>
      </c>
      <c r="D166">
        <v>22</v>
      </c>
      <c r="E166">
        <v>53.1</v>
      </c>
      <c r="F166">
        <v>23.4</v>
      </c>
      <c r="G166">
        <v>11.1</v>
      </c>
      <c r="H166">
        <v>8.1</v>
      </c>
      <c r="I166">
        <v>0.3</v>
      </c>
      <c r="J166">
        <v>13.5</v>
      </c>
      <c r="K166">
        <v>4.9000000000000004</v>
      </c>
      <c r="L166">
        <v>4.7</v>
      </c>
      <c r="M166">
        <v>2.7</v>
      </c>
      <c r="N166">
        <v>4.4000000000000004</v>
      </c>
      <c r="O166">
        <v>15.1</v>
      </c>
      <c r="P166">
        <v>1.4</v>
      </c>
      <c r="Q166">
        <v>6.5</v>
      </c>
      <c r="R166" s="6" t="str">
        <f t="shared" si="2"/>
        <v>B1_R1_C3_2040-2045</v>
      </c>
    </row>
    <row r="167" spans="1:18" x14ac:dyDescent="0.3">
      <c r="A167" t="s">
        <v>74</v>
      </c>
      <c r="B167" t="s">
        <v>37</v>
      </c>
      <c r="C167">
        <v>51</v>
      </c>
      <c r="D167">
        <v>22.2</v>
      </c>
      <c r="E167">
        <v>53.3</v>
      </c>
      <c r="F167">
        <v>13.6</v>
      </c>
      <c r="G167">
        <v>6.5</v>
      </c>
      <c r="H167">
        <v>3.8</v>
      </c>
      <c r="I167">
        <v>0.1</v>
      </c>
      <c r="J167">
        <v>13.6</v>
      </c>
      <c r="K167">
        <v>4.8</v>
      </c>
      <c r="L167">
        <v>4.4000000000000004</v>
      </c>
      <c r="M167">
        <v>2.6</v>
      </c>
      <c r="N167">
        <v>4.4000000000000004</v>
      </c>
      <c r="O167">
        <v>15.5</v>
      </c>
      <c r="P167">
        <v>1.3</v>
      </c>
      <c r="Q167">
        <v>6.6</v>
      </c>
      <c r="R167" s="6" t="str">
        <f t="shared" si="2"/>
        <v>B1_R2_C1_2040-2045</v>
      </c>
    </row>
    <row r="168" spans="1:18" x14ac:dyDescent="0.3">
      <c r="A168" t="s">
        <v>74</v>
      </c>
      <c r="B168" t="s">
        <v>38</v>
      </c>
      <c r="C168">
        <v>51.3</v>
      </c>
      <c r="D168">
        <v>22.2</v>
      </c>
      <c r="E168">
        <v>53.6</v>
      </c>
      <c r="F168">
        <v>31</v>
      </c>
      <c r="G168">
        <v>14.8</v>
      </c>
      <c r="H168">
        <v>8.9</v>
      </c>
      <c r="I168">
        <v>0.1</v>
      </c>
      <c r="J168">
        <v>13.6</v>
      </c>
      <c r="K168">
        <v>4.7</v>
      </c>
      <c r="L168">
        <v>4.7</v>
      </c>
      <c r="M168">
        <v>2.7</v>
      </c>
      <c r="N168">
        <v>4.4000000000000004</v>
      </c>
      <c r="O168">
        <v>15.3</v>
      </c>
      <c r="P168">
        <v>1.4</v>
      </c>
      <c r="Q168">
        <v>6.7</v>
      </c>
      <c r="R168" s="6" t="str">
        <f t="shared" si="2"/>
        <v>B1_R2_C2_2040-2045</v>
      </c>
    </row>
    <row r="169" spans="1:18" x14ac:dyDescent="0.3">
      <c r="A169" t="s">
        <v>74</v>
      </c>
      <c r="B169" t="s">
        <v>39</v>
      </c>
      <c r="C169">
        <v>51.4</v>
      </c>
      <c r="D169">
        <v>22.3</v>
      </c>
      <c r="E169">
        <v>53.8</v>
      </c>
      <c r="F169">
        <v>22.9</v>
      </c>
      <c r="G169">
        <v>10.9</v>
      </c>
      <c r="H169">
        <v>8.1999999999999993</v>
      </c>
      <c r="I169">
        <v>0.1</v>
      </c>
      <c r="J169">
        <v>13.5</v>
      </c>
      <c r="K169">
        <v>5</v>
      </c>
      <c r="L169">
        <v>4.7</v>
      </c>
      <c r="M169">
        <v>2.7</v>
      </c>
      <c r="N169">
        <v>4.4000000000000004</v>
      </c>
      <c r="O169">
        <v>15.5</v>
      </c>
      <c r="P169">
        <v>1.4</v>
      </c>
      <c r="Q169">
        <v>6.5</v>
      </c>
      <c r="R169" s="6" t="str">
        <f t="shared" si="2"/>
        <v>B1_R2_C3_2040-2045</v>
      </c>
    </row>
    <row r="170" spans="1:18" x14ac:dyDescent="0.3">
      <c r="A170" t="s">
        <v>74</v>
      </c>
      <c r="B170" t="s">
        <v>40</v>
      </c>
      <c r="C170">
        <v>61.4</v>
      </c>
      <c r="D170">
        <v>27.1</v>
      </c>
      <c r="E170">
        <v>64.5</v>
      </c>
      <c r="F170">
        <v>11.9</v>
      </c>
      <c r="G170">
        <v>5.7</v>
      </c>
      <c r="H170">
        <v>4.5999999999999996</v>
      </c>
      <c r="I170">
        <v>0.3</v>
      </c>
      <c r="J170">
        <v>15.9</v>
      </c>
      <c r="K170">
        <v>6.1</v>
      </c>
      <c r="L170">
        <v>4.5</v>
      </c>
      <c r="M170">
        <v>2.8</v>
      </c>
      <c r="N170">
        <v>5.3</v>
      </c>
      <c r="O170">
        <v>21.3</v>
      </c>
      <c r="P170">
        <v>1.4</v>
      </c>
      <c r="Q170">
        <v>7.1</v>
      </c>
      <c r="R170" s="6" t="str">
        <f t="shared" si="2"/>
        <v>B2_R1_C1_2040-2045</v>
      </c>
    </row>
    <row r="171" spans="1:18" x14ac:dyDescent="0.3">
      <c r="A171" t="s">
        <v>74</v>
      </c>
      <c r="B171" t="s">
        <v>42</v>
      </c>
      <c r="C171">
        <v>60.8</v>
      </c>
      <c r="D171">
        <v>26.7</v>
      </c>
      <c r="E171">
        <v>63.7</v>
      </c>
      <c r="F171">
        <v>27.4</v>
      </c>
      <c r="G171">
        <v>13.1</v>
      </c>
      <c r="H171">
        <v>10.1</v>
      </c>
      <c r="I171">
        <v>0.3</v>
      </c>
      <c r="J171">
        <v>15.5</v>
      </c>
      <c r="K171">
        <v>5.8</v>
      </c>
      <c r="L171">
        <v>5.0999999999999996</v>
      </c>
      <c r="M171">
        <v>2.9</v>
      </c>
      <c r="N171">
        <v>5.2</v>
      </c>
      <c r="O171">
        <v>20.3</v>
      </c>
      <c r="P171">
        <v>1.6</v>
      </c>
      <c r="Q171">
        <v>7.2</v>
      </c>
      <c r="R171" s="6" t="str">
        <f t="shared" si="2"/>
        <v>B2_R1_C2_2040-2045</v>
      </c>
    </row>
    <row r="172" spans="1:18" x14ac:dyDescent="0.3">
      <c r="A172" t="s">
        <v>74</v>
      </c>
      <c r="B172" t="s">
        <v>55</v>
      </c>
      <c r="C172">
        <v>61.1</v>
      </c>
      <c r="D172">
        <v>27.1</v>
      </c>
      <c r="E172">
        <v>64.3</v>
      </c>
      <c r="F172">
        <v>19.600000000000001</v>
      </c>
      <c r="G172">
        <v>9.4</v>
      </c>
      <c r="H172">
        <v>10.3</v>
      </c>
      <c r="I172">
        <v>0.3</v>
      </c>
      <c r="J172">
        <v>15.5</v>
      </c>
      <c r="K172">
        <v>6.2</v>
      </c>
      <c r="L172">
        <v>4.5999999999999996</v>
      </c>
      <c r="M172">
        <v>2.8</v>
      </c>
      <c r="N172">
        <v>5.3</v>
      </c>
      <c r="O172">
        <v>21.7</v>
      </c>
      <c r="P172">
        <v>1.4</v>
      </c>
      <c r="Q172">
        <v>6.9</v>
      </c>
      <c r="R172" s="6" t="str">
        <f t="shared" si="2"/>
        <v>B2_R1_C3_2040-2045</v>
      </c>
    </row>
    <row r="173" spans="1:18" x14ac:dyDescent="0.3">
      <c r="A173" t="s">
        <v>74</v>
      </c>
      <c r="B173" t="s">
        <v>58</v>
      </c>
      <c r="C173">
        <v>61</v>
      </c>
      <c r="D173">
        <v>27</v>
      </c>
      <c r="E173">
        <v>64.099999999999994</v>
      </c>
      <c r="F173">
        <v>11.8</v>
      </c>
      <c r="G173">
        <v>5.7</v>
      </c>
      <c r="H173">
        <v>4.5999999999999996</v>
      </c>
      <c r="I173">
        <v>0.1</v>
      </c>
      <c r="J173">
        <v>15.6</v>
      </c>
      <c r="K173">
        <v>6.1</v>
      </c>
      <c r="L173">
        <v>4.5</v>
      </c>
      <c r="M173">
        <v>2.8</v>
      </c>
      <c r="N173">
        <v>5.2</v>
      </c>
      <c r="O173">
        <v>21.3</v>
      </c>
      <c r="P173">
        <v>1.4</v>
      </c>
      <c r="Q173">
        <v>7.2</v>
      </c>
      <c r="R173" s="6" t="str">
        <f t="shared" si="2"/>
        <v>B2_R2_C1_2040-2045</v>
      </c>
    </row>
    <row r="174" spans="1:18" x14ac:dyDescent="0.3">
      <c r="A174" t="s">
        <v>74</v>
      </c>
      <c r="B174" t="s">
        <v>59</v>
      </c>
      <c r="C174">
        <v>60.6</v>
      </c>
      <c r="D174">
        <v>26.6</v>
      </c>
      <c r="E174">
        <v>63.6</v>
      </c>
      <c r="F174">
        <v>27.4</v>
      </c>
      <c r="G174">
        <v>13.1</v>
      </c>
      <c r="H174">
        <v>10.199999999999999</v>
      </c>
      <c r="I174">
        <v>0.1</v>
      </c>
      <c r="J174">
        <v>15.2</v>
      </c>
      <c r="K174">
        <v>5.8</v>
      </c>
      <c r="L174">
        <v>5.0999999999999996</v>
      </c>
      <c r="M174">
        <v>2.9</v>
      </c>
      <c r="N174">
        <v>5.2</v>
      </c>
      <c r="O174">
        <v>20.5</v>
      </c>
      <c r="P174">
        <v>1.6</v>
      </c>
      <c r="Q174">
        <v>7.3</v>
      </c>
      <c r="R174" s="6" t="str">
        <f t="shared" si="2"/>
        <v>B2_R2_C2_2040-2045</v>
      </c>
    </row>
    <row r="175" spans="1:18" x14ac:dyDescent="0.3">
      <c r="A175" t="s">
        <v>74</v>
      </c>
      <c r="B175" t="s">
        <v>61</v>
      </c>
      <c r="C175">
        <v>60.9</v>
      </c>
      <c r="D175">
        <v>27.1</v>
      </c>
      <c r="E175">
        <v>64.2</v>
      </c>
      <c r="F175">
        <v>19.2</v>
      </c>
      <c r="G175">
        <v>9.1999999999999993</v>
      </c>
      <c r="H175">
        <v>10.3</v>
      </c>
      <c r="I175">
        <v>0.1</v>
      </c>
      <c r="J175">
        <v>15.2</v>
      </c>
      <c r="K175">
        <v>6.2</v>
      </c>
      <c r="L175">
        <v>4.5</v>
      </c>
      <c r="M175">
        <v>2.8</v>
      </c>
      <c r="N175">
        <v>5.2</v>
      </c>
      <c r="O175">
        <v>21.9</v>
      </c>
      <c r="P175">
        <v>1.4</v>
      </c>
      <c r="Q175">
        <v>6.9</v>
      </c>
      <c r="R175" s="6" t="str">
        <f t="shared" si="2"/>
        <v>B2_R2_C3_2040-2045</v>
      </c>
    </row>
    <row r="176" spans="1:18" x14ac:dyDescent="0.3">
      <c r="A176" t="s">
        <v>74</v>
      </c>
      <c r="B176" t="s">
        <v>62</v>
      </c>
      <c r="C176">
        <v>65.599999999999994</v>
      </c>
      <c r="D176">
        <v>29.3</v>
      </c>
      <c r="E176">
        <v>69.2</v>
      </c>
      <c r="F176">
        <v>10.9</v>
      </c>
      <c r="G176">
        <v>5.2</v>
      </c>
      <c r="H176">
        <v>5.2</v>
      </c>
      <c r="I176">
        <v>0.3</v>
      </c>
      <c r="J176">
        <v>16.5</v>
      </c>
      <c r="K176">
        <v>6.6</v>
      </c>
      <c r="L176">
        <v>4.5</v>
      </c>
      <c r="M176">
        <v>2.9</v>
      </c>
      <c r="N176">
        <v>5.7</v>
      </c>
      <c r="O176">
        <v>24.2</v>
      </c>
      <c r="P176">
        <v>1.4</v>
      </c>
      <c r="Q176">
        <v>7.3</v>
      </c>
      <c r="R176" s="6" t="str">
        <f t="shared" si="2"/>
        <v>B3_R1_C1_2040-2045</v>
      </c>
    </row>
    <row r="177" spans="1:18" x14ac:dyDescent="0.3">
      <c r="A177" t="s">
        <v>74</v>
      </c>
      <c r="B177" t="s">
        <v>64</v>
      </c>
      <c r="C177">
        <v>65.8</v>
      </c>
      <c r="D177">
        <v>29.1</v>
      </c>
      <c r="E177">
        <v>69.099999999999994</v>
      </c>
      <c r="F177">
        <v>25.2</v>
      </c>
      <c r="G177">
        <v>12.1</v>
      </c>
      <c r="H177">
        <v>11.2</v>
      </c>
      <c r="I177">
        <v>0.3</v>
      </c>
      <c r="J177">
        <v>16.5</v>
      </c>
      <c r="K177">
        <v>6.4</v>
      </c>
      <c r="L177">
        <v>5.0999999999999996</v>
      </c>
      <c r="M177">
        <v>2.9</v>
      </c>
      <c r="N177">
        <v>5.7</v>
      </c>
      <c r="O177">
        <v>23.5</v>
      </c>
      <c r="P177">
        <v>1.6</v>
      </c>
      <c r="Q177">
        <v>7.4</v>
      </c>
      <c r="R177" s="6" t="str">
        <f t="shared" si="2"/>
        <v>B3_R1_C2_2040-2045</v>
      </c>
    </row>
    <row r="178" spans="1:18" x14ac:dyDescent="0.3">
      <c r="A178" t="s">
        <v>74</v>
      </c>
      <c r="B178" t="s">
        <v>66</v>
      </c>
      <c r="C178">
        <v>66.099999999999994</v>
      </c>
      <c r="D178">
        <v>29.6</v>
      </c>
      <c r="E178">
        <v>69.8</v>
      </c>
      <c r="F178">
        <v>17.899999999999999</v>
      </c>
      <c r="G178">
        <v>8.6</v>
      </c>
      <c r="H178">
        <v>10.9</v>
      </c>
      <c r="I178">
        <v>0.3</v>
      </c>
      <c r="J178">
        <v>16</v>
      </c>
      <c r="K178">
        <v>6.9</v>
      </c>
      <c r="L178">
        <v>4.5</v>
      </c>
      <c r="M178">
        <v>2.9</v>
      </c>
      <c r="N178">
        <v>5.6</v>
      </c>
      <c r="O178">
        <v>25.1</v>
      </c>
      <c r="P178">
        <v>1.4</v>
      </c>
      <c r="Q178">
        <v>7.2</v>
      </c>
      <c r="R178" s="6" t="str">
        <f t="shared" si="2"/>
        <v>B3_R1_C3_2040-2045</v>
      </c>
    </row>
    <row r="179" spans="1:18" x14ac:dyDescent="0.3">
      <c r="A179" t="s">
        <v>74</v>
      </c>
      <c r="B179" t="s">
        <v>68</v>
      </c>
      <c r="C179">
        <v>65.900000000000006</v>
      </c>
      <c r="D179">
        <v>29.5</v>
      </c>
      <c r="E179">
        <v>69.5</v>
      </c>
      <c r="F179">
        <v>10.7</v>
      </c>
      <c r="G179">
        <v>5.2</v>
      </c>
      <c r="H179">
        <v>5.3</v>
      </c>
      <c r="I179">
        <v>0.1</v>
      </c>
      <c r="J179">
        <v>16.3</v>
      </c>
      <c r="K179">
        <v>6.7</v>
      </c>
      <c r="L179">
        <v>4.5</v>
      </c>
      <c r="M179">
        <v>2.9</v>
      </c>
      <c r="N179">
        <v>5.6</v>
      </c>
      <c r="O179">
        <v>24.7</v>
      </c>
      <c r="P179">
        <v>1.4</v>
      </c>
      <c r="Q179">
        <v>7.4</v>
      </c>
      <c r="R179" s="6" t="str">
        <f t="shared" si="2"/>
        <v>B3_R2_C1_2040-2045</v>
      </c>
    </row>
    <row r="180" spans="1:18" x14ac:dyDescent="0.3">
      <c r="A180" t="s">
        <v>74</v>
      </c>
      <c r="B180" t="s">
        <v>69</v>
      </c>
      <c r="C180">
        <v>65.7</v>
      </c>
      <c r="D180">
        <v>29.1</v>
      </c>
      <c r="E180">
        <v>69.099999999999994</v>
      </c>
      <c r="F180">
        <v>25.2</v>
      </c>
      <c r="G180">
        <v>12.1</v>
      </c>
      <c r="H180">
        <v>11.3</v>
      </c>
      <c r="I180">
        <v>0.1</v>
      </c>
      <c r="J180">
        <v>16.3</v>
      </c>
      <c r="K180">
        <v>6.4</v>
      </c>
      <c r="L180">
        <v>5.0999999999999996</v>
      </c>
      <c r="M180">
        <v>3</v>
      </c>
      <c r="N180">
        <v>5.6</v>
      </c>
      <c r="O180">
        <v>23.7</v>
      </c>
      <c r="P180">
        <v>1.6</v>
      </c>
      <c r="Q180">
        <v>7.5</v>
      </c>
      <c r="R180" s="6" t="str">
        <f t="shared" si="2"/>
        <v>B3_R2_C2_2040-2045</v>
      </c>
    </row>
    <row r="181" spans="1:18" x14ac:dyDescent="0.3">
      <c r="A181" t="s">
        <v>74</v>
      </c>
      <c r="B181" t="s">
        <v>70</v>
      </c>
      <c r="C181">
        <v>66</v>
      </c>
      <c r="D181">
        <v>29.6</v>
      </c>
      <c r="E181">
        <v>69.7</v>
      </c>
      <c r="F181">
        <v>17.5</v>
      </c>
      <c r="G181">
        <v>8.4</v>
      </c>
      <c r="H181">
        <v>11</v>
      </c>
      <c r="I181">
        <v>0.1</v>
      </c>
      <c r="J181">
        <v>15.7</v>
      </c>
      <c r="K181">
        <v>6.9</v>
      </c>
      <c r="L181">
        <v>4.5</v>
      </c>
      <c r="M181">
        <v>3</v>
      </c>
      <c r="N181">
        <v>5.6</v>
      </c>
      <c r="O181">
        <v>25.2</v>
      </c>
      <c r="P181">
        <v>1.4</v>
      </c>
      <c r="Q181">
        <v>7.3</v>
      </c>
      <c r="R181" s="6" t="str">
        <f t="shared" si="2"/>
        <v>B3_R2_C3_2040-2045</v>
      </c>
    </row>
    <row r="182" spans="1:18" x14ac:dyDescent="0.3">
      <c r="A182" t="s">
        <v>75</v>
      </c>
      <c r="B182" t="s">
        <v>12</v>
      </c>
      <c r="C182">
        <v>50.6</v>
      </c>
      <c r="D182">
        <v>21.9</v>
      </c>
      <c r="E182">
        <v>52.8</v>
      </c>
      <c r="F182">
        <v>15.3</v>
      </c>
      <c r="G182">
        <v>7.3</v>
      </c>
      <c r="H182">
        <v>3.8</v>
      </c>
      <c r="I182">
        <v>3.2</v>
      </c>
      <c r="J182">
        <v>13.6</v>
      </c>
      <c r="K182">
        <v>5.4</v>
      </c>
      <c r="L182">
        <v>4.2</v>
      </c>
      <c r="M182">
        <v>2.6</v>
      </c>
      <c r="N182">
        <v>4.2</v>
      </c>
      <c r="O182">
        <v>14.9</v>
      </c>
      <c r="P182">
        <v>1.2</v>
      </c>
      <c r="Q182">
        <v>6.5</v>
      </c>
      <c r="R182" s="6" t="str">
        <f t="shared" si="2"/>
        <v>A1_R1_C1_2045-2050</v>
      </c>
    </row>
    <row r="183" spans="1:18" x14ac:dyDescent="0.3">
      <c r="A183" t="s">
        <v>75</v>
      </c>
      <c r="B183" t="s">
        <v>14</v>
      </c>
      <c r="C183">
        <v>40.200000000000003</v>
      </c>
      <c r="D183">
        <v>17.5</v>
      </c>
      <c r="E183">
        <v>42</v>
      </c>
      <c r="F183">
        <v>22.6</v>
      </c>
      <c r="G183">
        <v>10.6</v>
      </c>
      <c r="H183">
        <v>5.5</v>
      </c>
      <c r="I183">
        <v>4</v>
      </c>
      <c r="J183">
        <v>10.7</v>
      </c>
      <c r="K183">
        <v>4.3</v>
      </c>
      <c r="L183">
        <v>3.7</v>
      </c>
      <c r="M183">
        <v>2.4</v>
      </c>
      <c r="N183">
        <v>3.4</v>
      </c>
      <c r="O183">
        <v>10.6</v>
      </c>
      <c r="P183">
        <v>1</v>
      </c>
      <c r="Q183">
        <v>5.9</v>
      </c>
      <c r="R183" s="6" t="str">
        <f t="shared" si="2"/>
        <v>A1_R1_C2_2045-2050</v>
      </c>
    </row>
    <row r="184" spans="1:18" x14ac:dyDescent="0.3">
      <c r="A184" t="s">
        <v>75</v>
      </c>
      <c r="B184" t="s">
        <v>15</v>
      </c>
      <c r="C184">
        <v>29.3</v>
      </c>
      <c r="D184">
        <v>12.8</v>
      </c>
      <c r="E184">
        <v>30.6</v>
      </c>
      <c r="F184">
        <v>30.1</v>
      </c>
      <c r="G184">
        <v>13.9</v>
      </c>
      <c r="H184">
        <v>6.6</v>
      </c>
      <c r="I184">
        <v>4.8</v>
      </c>
      <c r="J184">
        <v>7.4</v>
      </c>
      <c r="K184">
        <v>3.4</v>
      </c>
      <c r="L184">
        <v>2.8</v>
      </c>
      <c r="M184">
        <v>1.7</v>
      </c>
      <c r="N184">
        <v>2.4</v>
      </c>
      <c r="O184">
        <v>8.1</v>
      </c>
      <c r="P184">
        <v>0.7</v>
      </c>
      <c r="Q184">
        <v>4.0999999999999996</v>
      </c>
      <c r="R184" s="6" t="str">
        <f t="shared" si="2"/>
        <v>A1_R1_C3_2045-2050</v>
      </c>
    </row>
    <row r="185" spans="1:18" x14ac:dyDescent="0.3">
      <c r="A185" t="s">
        <v>75</v>
      </c>
      <c r="B185" t="s">
        <v>16</v>
      </c>
      <c r="C185">
        <v>49.7</v>
      </c>
      <c r="D185">
        <v>21.6</v>
      </c>
      <c r="E185">
        <v>52</v>
      </c>
      <c r="F185">
        <v>15.2</v>
      </c>
      <c r="G185">
        <v>7.3</v>
      </c>
      <c r="H185">
        <v>3.9</v>
      </c>
      <c r="I185">
        <v>0.8</v>
      </c>
      <c r="J185">
        <v>13.4</v>
      </c>
      <c r="K185">
        <v>5</v>
      </c>
      <c r="L185">
        <v>4.2</v>
      </c>
      <c r="M185">
        <v>2.6</v>
      </c>
      <c r="N185">
        <v>4.0999999999999996</v>
      </c>
      <c r="O185">
        <v>14.8</v>
      </c>
      <c r="P185">
        <v>1.2</v>
      </c>
      <c r="Q185">
        <v>6.6</v>
      </c>
      <c r="R185" s="6" t="str">
        <f t="shared" si="2"/>
        <v>A1_R2_C1_2045-2050</v>
      </c>
    </row>
    <row r="186" spans="1:18" x14ac:dyDescent="0.3">
      <c r="A186" t="s">
        <v>75</v>
      </c>
      <c r="B186" t="s">
        <v>17</v>
      </c>
      <c r="C186">
        <v>39.5</v>
      </c>
      <c r="D186">
        <v>17.2</v>
      </c>
      <c r="E186">
        <v>41.3</v>
      </c>
      <c r="F186">
        <v>22.4</v>
      </c>
      <c r="G186">
        <v>10.6</v>
      </c>
      <c r="H186">
        <v>5.7</v>
      </c>
      <c r="I186">
        <v>1.1000000000000001</v>
      </c>
      <c r="J186">
        <v>10.6</v>
      </c>
      <c r="K186">
        <v>4</v>
      </c>
      <c r="L186">
        <v>3.7</v>
      </c>
      <c r="M186">
        <v>2.4</v>
      </c>
      <c r="N186">
        <v>3.3</v>
      </c>
      <c r="O186">
        <v>10.4</v>
      </c>
      <c r="P186">
        <v>1</v>
      </c>
      <c r="Q186">
        <v>5.9</v>
      </c>
      <c r="R186" s="6" t="str">
        <f t="shared" si="2"/>
        <v>A1_R2_C2_2045-2050</v>
      </c>
    </row>
    <row r="187" spans="1:18" x14ac:dyDescent="0.3">
      <c r="A187" t="s">
        <v>75</v>
      </c>
      <c r="B187" t="s">
        <v>18</v>
      </c>
      <c r="C187">
        <v>28.7</v>
      </c>
      <c r="D187">
        <v>12.5</v>
      </c>
      <c r="E187">
        <v>30</v>
      </c>
      <c r="F187">
        <v>29.7</v>
      </c>
      <c r="G187">
        <v>13.8</v>
      </c>
      <c r="H187">
        <v>7</v>
      </c>
      <c r="I187">
        <v>1.3</v>
      </c>
      <c r="J187">
        <v>7.2</v>
      </c>
      <c r="K187">
        <v>3.1</v>
      </c>
      <c r="L187">
        <v>2.8</v>
      </c>
      <c r="M187">
        <v>1.7</v>
      </c>
      <c r="N187">
        <v>2.2999999999999998</v>
      </c>
      <c r="O187">
        <v>8</v>
      </c>
      <c r="P187">
        <v>0.8</v>
      </c>
      <c r="Q187">
        <v>4.2</v>
      </c>
      <c r="R187" s="6" t="str">
        <f t="shared" si="2"/>
        <v>A1_R2_C3_2045-2050</v>
      </c>
    </row>
    <row r="188" spans="1:18" x14ac:dyDescent="0.3">
      <c r="A188" t="s">
        <v>75</v>
      </c>
      <c r="B188" t="s">
        <v>19</v>
      </c>
      <c r="C188">
        <v>57</v>
      </c>
      <c r="D188">
        <v>24.9</v>
      </c>
      <c r="E188">
        <v>59.7</v>
      </c>
      <c r="F188">
        <v>13.8</v>
      </c>
      <c r="G188">
        <v>6.6</v>
      </c>
      <c r="H188">
        <v>4.2</v>
      </c>
      <c r="I188">
        <v>2.9</v>
      </c>
      <c r="J188">
        <v>14.9</v>
      </c>
      <c r="K188">
        <v>6.1</v>
      </c>
      <c r="L188">
        <v>4.8</v>
      </c>
      <c r="M188">
        <v>2.8</v>
      </c>
      <c r="N188">
        <v>4.8</v>
      </c>
      <c r="O188">
        <v>18</v>
      </c>
      <c r="P188">
        <v>1.4</v>
      </c>
      <c r="Q188">
        <v>7</v>
      </c>
      <c r="R188" s="6" t="str">
        <f t="shared" si="2"/>
        <v>A2_R1_C1_2045-2050</v>
      </c>
    </row>
    <row r="189" spans="1:18" x14ac:dyDescent="0.3">
      <c r="A189" t="s">
        <v>75</v>
      </c>
      <c r="B189" t="s">
        <v>20</v>
      </c>
      <c r="C189">
        <v>45.6</v>
      </c>
      <c r="D189">
        <v>19.8</v>
      </c>
      <c r="E189">
        <v>47.7</v>
      </c>
      <c r="F189">
        <v>20.9</v>
      </c>
      <c r="G189">
        <v>9.9</v>
      </c>
      <c r="H189">
        <v>5.8</v>
      </c>
      <c r="I189">
        <v>3.5</v>
      </c>
      <c r="J189">
        <v>12.5</v>
      </c>
      <c r="K189">
        <v>5</v>
      </c>
      <c r="L189">
        <v>3.8</v>
      </c>
      <c r="M189">
        <v>2.4</v>
      </c>
      <c r="N189">
        <v>3.9</v>
      </c>
      <c r="O189">
        <v>13</v>
      </c>
      <c r="P189">
        <v>1.1000000000000001</v>
      </c>
      <c r="Q189">
        <v>5.9</v>
      </c>
      <c r="R189" s="6" t="str">
        <f t="shared" si="2"/>
        <v>A2_R1_C2_2045-2050</v>
      </c>
    </row>
    <row r="190" spans="1:18" x14ac:dyDescent="0.3">
      <c r="A190" t="s">
        <v>75</v>
      </c>
      <c r="B190" t="s">
        <v>21</v>
      </c>
      <c r="C190">
        <v>33.799999999999997</v>
      </c>
      <c r="D190">
        <v>14.7</v>
      </c>
      <c r="E190">
        <v>35.299999999999997</v>
      </c>
      <c r="F190">
        <v>28.3</v>
      </c>
      <c r="G190">
        <v>13.2</v>
      </c>
      <c r="H190">
        <v>7.8</v>
      </c>
      <c r="I190">
        <v>4.2</v>
      </c>
      <c r="J190">
        <v>8.6</v>
      </c>
      <c r="K190">
        <v>3.7</v>
      </c>
      <c r="L190">
        <v>3.3</v>
      </c>
      <c r="M190">
        <v>2.2000000000000002</v>
      </c>
      <c r="N190">
        <v>2.8</v>
      </c>
      <c r="O190">
        <v>8.6</v>
      </c>
      <c r="P190">
        <v>0.9</v>
      </c>
      <c r="Q190">
        <v>5.2</v>
      </c>
      <c r="R190" s="6" t="str">
        <f t="shared" si="2"/>
        <v>A2_R1_C3_2045-2050</v>
      </c>
    </row>
    <row r="191" spans="1:18" x14ac:dyDescent="0.3">
      <c r="A191" t="s">
        <v>75</v>
      </c>
      <c r="B191" t="s">
        <v>22</v>
      </c>
      <c r="C191">
        <v>56.1</v>
      </c>
      <c r="D191">
        <v>24.6</v>
      </c>
      <c r="E191">
        <v>58.8</v>
      </c>
      <c r="F191">
        <v>13.8</v>
      </c>
      <c r="G191">
        <v>6.6</v>
      </c>
      <c r="H191">
        <v>4.3</v>
      </c>
      <c r="I191">
        <v>0.7</v>
      </c>
      <c r="J191">
        <v>14.6</v>
      </c>
      <c r="K191">
        <v>5.7</v>
      </c>
      <c r="L191">
        <v>4.7</v>
      </c>
      <c r="M191">
        <v>2.7</v>
      </c>
      <c r="N191">
        <v>4.5999999999999996</v>
      </c>
      <c r="O191">
        <v>18</v>
      </c>
      <c r="P191">
        <v>1.4</v>
      </c>
      <c r="Q191">
        <v>7</v>
      </c>
      <c r="R191" s="6" t="str">
        <f t="shared" si="2"/>
        <v>A2_R2_C1_2045-2050</v>
      </c>
    </row>
    <row r="192" spans="1:18" x14ac:dyDescent="0.3">
      <c r="A192" t="s">
        <v>75</v>
      </c>
      <c r="B192" t="s">
        <v>23</v>
      </c>
      <c r="C192">
        <v>44.3</v>
      </c>
      <c r="D192">
        <v>19.3</v>
      </c>
      <c r="E192">
        <v>46.3</v>
      </c>
      <c r="F192">
        <v>20.9</v>
      </c>
      <c r="G192">
        <v>9.9</v>
      </c>
      <c r="H192">
        <v>5.9</v>
      </c>
      <c r="I192">
        <v>0.9</v>
      </c>
      <c r="J192">
        <v>12</v>
      </c>
      <c r="K192">
        <v>4.5999999999999996</v>
      </c>
      <c r="L192">
        <v>3.8</v>
      </c>
      <c r="M192">
        <v>2.4</v>
      </c>
      <c r="N192">
        <v>3.7</v>
      </c>
      <c r="O192">
        <v>12.7</v>
      </c>
      <c r="P192">
        <v>1.1000000000000001</v>
      </c>
      <c r="Q192">
        <v>6</v>
      </c>
      <c r="R192" s="6" t="str">
        <f t="shared" si="2"/>
        <v>A2_R2_C2_2045-2050</v>
      </c>
    </row>
    <row r="193" spans="1:18" x14ac:dyDescent="0.3">
      <c r="A193" t="s">
        <v>75</v>
      </c>
      <c r="B193" t="s">
        <v>24</v>
      </c>
      <c r="C193">
        <v>32.9</v>
      </c>
      <c r="D193">
        <v>14.3</v>
      </c>
      <c r="E193">
        <v>34.4</v>
      </c>
      <c r="F193">
        <v>28</v>
      </c>
      <c r="G193">
        <v>13.1</v>
      </c>
      <c r="H193">
        <v>8.1</v>
      </c>
      <c r="I193">
        <v>1.1000000000000001</v>
      </c>
      <c r="J193">
        <v>8.4</v>
      </c>
      <c r="K193">
        <v>3.3</v>
      </c>
      <c r="L193">
        <v>3.3</v>
      </c>
      <c r="M193">
        <v>2.2000000000000002</v>
      </c>
      <c r="N193">
        <v>2.7</v>
      </c>
      <c r="O193">
        <v>8.5</v>
      </c>
      <c r="P193">
        <v>0.9</v>
      </c>
      <c r="Q193">
        <v>5.2</v>
      </c>
      <c r="R193" s="6" t="str">
        <f t="shared" si="2"/>
        <v>A2_R2_C3_2045-2050</v>
      </c>
    </row>
    <row r="194" spans="1:18" x14ac:dyDescent="0.3">
      <c r="A194" t="s">
        <v>75</v>
      </c>
      <c r="B194" t="s">
        <v>25</v>
      </c>
      <c r="C194">
        <v>69.2</v>
      </c>
      <c r="D194">
        <v>31.2</v>
      </c>
      <c r="E194">
        <v>73.2</v>
      </c>
      <c r="F194">
        <v>10.5</v>
      </c>
      <c r="G194">
        <v>5.0999999999999996</v>
      </c>
      <c r="H194">
        <v>5.8</v>
      </c>
      <c r="I194">
        <v>2.2999999999999998</v>
      </c>
      <c r="J194">
        <v>16.3</v>
      </c>
      <c r="K194">
        <v>7.8</v>
      </c>
      <c r="L194">
        <v>4.8</v>
      </c>
      <c r="M194">
        <v>3</v>
      </c>
      <c r="N194">
        <v>5.6</v>
      </c>
      <c r="O194">
        <v>26.7</v>
      </c>
      <c r="P194">
        <v>1.5</v>
      </c>
      <c r="Q194">
        <v>7.6</v>
      </c>
      <c r="R194" s="6" t="str">
        <f t="shared" si="2"/>
        <v>A3_R1_C1_2045-2050</v>
      </c>
    </row>
    <row r="195" spans="1:18" x14ac:dyDescent="0.3">
      <c r="A195" t="s">
        <v>75</v>
      </c>
      <c r="B195" t="s">
        <v>26</v>
      </c>
      <c r="C195">
        <v>56.8</v>
      </c>
      <c r="D195">
        <v>24.9</v>
      </c>
      <c r="E195">
        <v>59.6</v>
      </c>
      <c r="F195">
        <v>17.7</v>
      </c>
      <c r="G195">
        <v>8.5</v>
      </c>
      <c r="H195">
        <v>6.7</v>
      </c>
      <c r="I195">
        <v>2.8</v>
      </c>
      <c r="J195">
        <v>14.6</v>
      </c>
      <c r="K195">
        <v>6.2</v>
      </c>
      <c r="L195">
        <v>4.8</v>
      </c>
      <c r="M195">
        <v>2.8</v>
      </c>
      <c r="N195">
        <v>4.7</v>
      </c>
      <c r="O195">
        <v>18</v>
      </c>
      <c r="P195">
        <v>1.5</v>
      </c>
      <c r="Q195">
        <v>7</v>
      </c>
      <c r="R195" s="6" t="str">
        <f t="shared" ref="R195:R237" si="3">B195&amp;"_"&amp;SUBSTITUTE(A195,"_","-")</f>
        <v>A3_R1_C2_2045-2050</v>
      </c>
    </row>
    <row r="196" spans="1:18" x14ac:dyDescent="0.3">
      <c r="A196" t="s">
        <v>75</v>
      </c>
      <c r="B196" t="s">
        <v>27</v>
      </c>
      <c r="C196">
        <v>42.3</v>
      </c>
      <c r="D196">
        <v>18.399999999999999</v>
      </c>
      <c r="E196">
        <v>44.2</v>
      </c>
      <c r="F196">
        <v>25.4</v>
      </c>
      <c r="G196">
        <v>12</v>
      </c>
      <c r="H196">
        <v>8.1999999999999993</v>
      </c>
      <c r="I196">
        <v>3.3</v>
      </c>
      <c r="J196">
        <v>11.3</v>
      </c>
      <c r="K196">
        <v>4.7</v>
      </c>
      <c r="L196">
        <v>3.8</v>
      </c>
      <c r="M196">
        <v>2.4</v>
      </c>
      <c r="N196">
        <v>3.5</v>
      </c>
      <c r="O196">
        <v>11.9</v>
      </c>
      <c r="P196">
        <v>1.1000000000000001</v>
      </c>
      <c r="Q196">
        <v>5.6</v>
      </c>
      <c r="R196" s="6" t="str">
        <f t="shared" si="3"/>
        <v>A3_R1_C3_2045-2050</v>
      </c>
    </row>
    <row r="197" spans="1:18" x14ac:dyDescent="0.3">
      <c r="A197" t="s">
        <v>75</v>
      </c>
      <c r="B197" t="s">
        <v>28</v>
      </c>
      <c r="C197">
        <v>68.2</v>
      </c>
      <c r="D197">
        <v>30.7</v>
      </c>
      <c r="E197">
        <v>72.2</v>
      </c>
      <c r="F197">
        <v>10.4</v>
      </c>
      <c r="G197">
        <v>5</v>
      </c>
      <c r="H197">
        <v>5.9</v>
      </c>
      <c r="I197">
        <v>0.6</v>
      </c>
      <c r="J197">
        <v>16.100000000000001</v>
      </c>
      <c r="K197">
        <v>7.4</v>
      </c>
      <c r="L197">
        <v>4.7</v>
      </c>
      <c r="M197">
        <v>2.9</v>
      </c>
      <c r="N197">
        <v>5.4</v>
      </c>
      <c r="O197">
        <v>26.5</v>
      </c>
      <c r="P197">
        <v>1.5</v>
      </c>
      <c r="Q197">
        <v>7.6</v>
      </c>
      <c r="R197" s="6" t="str">
        <f t="shared" si="3"/>
        <v>A3_R2_C1_2045-2050</v>
      </c>
    </row>
    <row r="198" spans="1:18" x14ac:dyDescent="0.3">
      <c r="A198" t="s">
        <v>75</v>
      </c>
      <c r="B198" t="s">
        <v>29</v>
      </c>
      <c r="C198">
        <v>55.2</v>
      </c>
      <c r="D198">
        <v>24.3</v>
      </c>
      <c r="E198">
        <v>58</v>
      </c>
      <c r="F198">
        <v>17.8</v>
      </c>
      <c r="G198">
        <v>8.5</v>
      </c>
      <c r="H198">
        <v>6.7</v>
      </c>
      <c r="I198">
        <v>0.7</v>
      </c>
      <c r="J198">
        <v>14.2</v>
      </c>
      <c r="K198">
        <v>5.8</v>
      </c>
      <c r="L198">
        <v>4.5999999999999996</v>
      </c>
      <c r="M198">
        <v>2.8</v>
      </c>
      <c r="N198">
        <v>4.5</v>
      </c>
      <c r="O198">
        <v>17.7</v>
      </c>
      <c r="P198">
        <v>1.4</v>
      </c>
      <c r="Q198">
        <v>7</v>
      </c>
      <c r="R198" s="6" t="str">
        <f t="shared" si="3"/>
        <v>A3_R2_C2_2045-2050</v>
      </c>
    </row>
    <row r="199" spans="1:18" x14ac:dyDescent="0.3">
      <c r="A199" t="s">
        <v>75</v>
      </c>
      <c r="B199" t="s">
        <v>30</v>
      </c>
      <c r="C199">
        <v>41</v>
      </c>
      <c r="D199">
        <v>17.8</v>
      </c>
      <c r="E199">
        <v>42.9</v>
      </c>
      <c r="F199">
        <v>25.2</v>
      </c>
      <c r="G199">
        <v>12</v>
      </c>
      <c r="H199">
        <v>8.4</v>
      </c>
      <c r="I199">
        <v>0.9</v>
      </c>
      <c r="J199">
        <v>10.9</v>
      </c>
      <c r="K199">
        <v>4.3</v>
      </c>
      <c r="L199">
        <v>3.8</v>
      </c>
      <c r="M199">
        <v>2.4</v>
      </c>
      <c r="N199">
        <v>3.4</v>
      </c>
      <c r="O199">
        <v>11.5</v>
      </c>
      <c r="P199">
        <v>1.1000000000000001</v>
      </c>
      <c r="Q199">
        <v>5.7</v>
      </c>
      <c r="R199" s="6" t="str">
        <f t="shared" si="3"/>
        <v>A3_R2_C3_2045-2050</v>
      </c>
    </row>
    <row r="200" spans="1:18" x14ac:dyDescent="0.3">
      <c r="A200" t="s">
        <v>75</v>
      </c>
      <c r="B200" t="s">
        <v>31</v>
      </c>
      <c r="C200">
        <v>51.4</v>
      </c>
      <c r="D200">
        <v>22.4</v>
      </c>
      <c r="E200">
        <v>53.7</v>
      </c>
      <c r="F200">
        <v>14.9</v>
      </c>
      <c r="G200">
        <v>7.1</v>
      </c>
      <c r="H200">
        <v>3.9</v>
      </c>
      <c r="I200">
        <v>3.2</v>
      </c>
      <c r="J200">
        <v>13.8</v>
      </c>
      <c r="K200">
        <v>5.5</v>
      </c>
      <c r="L200">
        <v>4.0999999999999996</v>
      </c>
      <c r="M200">
        <v>2.6</v>
      </c>
      <c r="N200">
        <v>4.4000000000000004</v>
      </c>
      <c r="O200">
        <v>15.6</v>
      </c>
      <c r="P200">
        <v>1.2</v>
      </c>
      <c r="Q200">
        <v>6.5</v>
      </c>
      <c r="R200" s="6" t="str">
        <f t="shared" si="3"/>
        <v>B1_R1_C1_2045-2050</v>
      </c>
    </row>
    <row r="201" spans="1:18" x14ac:dyDescent="0.3">
      <c r="A201" t="s">
        <v>75</v>
      </c>
      <c r="B201" t="s">
        <v>33</v>
      </c>
      <c r="C201">
        <v>50.8</v>
      </c>
      <c r="D201">
        <v>22</v>
      </c>
      <c r="E201">
        <v>53.1</v>
      </c>
      <c r="F201">
        <v>19.899999999999999</v>
      </c>
      <c r="G201">
        <v>9.5</v>
      </c>
      <c r="H201">
        <v>5.9</v>
      </c>
      <c r="I201">
        <v>3.2</v>
      </c>
      <c r="J201">
        <v>13.7</v>
      </c>
      <c r="K201">
        <v>5.4</v>
      </c>
      <c r="L201">
        <v>4.5</v>
      </c>
      <c r="M201">
        <v>2.6</v>
      </c>
      <c r="N201">
        <v>4.3</v>
      </c>
      <c r="O201">
        <v>14.8</v>
      </c>
      <c r="P201">
        <v>1.3</v>
      </c>
      <c r="Q201">
        <v>6.5</v>
      </c>
      <c r="R201" s="6" t="str">
        <f t="shared" si="3"/>
        <v>B1_R1_C2_2045-2050</v>
      </c>
    </row>
    <row r="202" spans="1:18" x14ac:dyDescent="0.3">
      <c r="A202" t="s">
        <v>75</v>
      </c>
      <c r="B202" t="s">
        <v>35</v>
      </c>
      <c r="C202">
        <v>51.2</v>
      </c>
      <c r="D202">
        <v>22.3</v>
      </c>
      <c r="E202">
        <v>53.7</v>
      </c>
      <c r="F202">
        <v>23.2</v>
      </c>
      <c r="G202">
        <v>11.1</v>
      </c>
      <c r="H202">
        <v>8.1999999999999993</v>
      </c>
      <c r="I202">
        <v>2.7</v>
      </c>
      <c r="J202">
        <v>13.4</v>
      </c>
      <c r="K202">
        <v>5.6</v>
      </c>
      <c r="L202">
        <v>4.5999999999999996</v>
      </c>
      <c r="M202">
        <v>2.7</v>
      </c>
      <c r="N202">
        <v>4.3</v>
      </c>
      <c r="O202">
        <v>15.2</v>
      </c>
      <c r="P202">
        <v>1.4</v>
      </c>
      <c r="Q202">
        <v>6.5</v>
      </c>
      <c r="R202" s="6" t="str">
        <f t="shared" si="3"/>
        <v>B1_R1_C3_2045-2050</v>
      </c>
    </row>
    <row r="203" spans="1:18" x14ac:dyDescent="0.3">
      <c r="A203" t="s">
        <v>75</v>
      </c>
      <c r="B203" t="s">
        <v>37</v>
      </c>
      <c r="C203">
        <v>50.9</v>
      </c>
      <c r="D203">
        <v>22.2</v>
      </c>
      <c r="E203">
        <v>53.3</v>
      </c>
      <c r="F203">
        <v>14.7</v>
      </c>
      <c r="G203">
        <v>7</v>
      </c>
      <c r="H203">
        <v>4.0999999999999996</v>
      </c>
      <c r="I203">
        <v>0.8</v>
      </c>
      <c r="J203">
        <v>13.6</v>
      </c>
      <c r="K203">
        <v>5.2</v>
      </c>
      <c r="L203">
        <v>4.2</v>
      </c>
      <c r="M203">
        <v>2.6</v>
      </c>
      <c r="N203">
        <v>4.2</v>
      </c>
      <c r="O203">
        <v>15.8</v>
      </c>
      <c r="P203">
        <v>1.2</v>
      </c>
      <c r="Q203">
        <v>6.6</v>
      </c>
      <c r="R203" s="6" t="str">
        <f t="shared" si="3"/>
        <v>B1_R2_C1_2045-2050</v>
      </c>
    </row>
    <row r="204" spans="1:18" x14ac:dyDescent="0.3">
      <c r="A204" t="s">
        <v>75</v>
      </c>
      <c r="B204" t="s">
        <v>38</v>
      </c>
      <c r="C204">
        <v>50.8</v>
      </c>
      <c r="D204">
        <v>22.1</v>
      </c>
      <c r="E204">
        <v>53.2</v>
      </c>
      <c r="F204">
        <v>19.600000000000001</v>
      </c>
      <c r="G204">
        <v>9.4</v>
      </c>
      <c r="H204">
        <v>5.8</v>
      </c>
      <c r="I204">
        <v>0.8</v>
      </c>
      <c r="J204">
        <v>13.5</v>
      </c>
      <c r="K204">
        <v>5.0999999999999996</v>
      </c>
      <c r="L204">
        <v>4.7</v>
      </c>
      <c r="M204">
        <v>2.7</v>
      </c>
      <c r="N204">
        <v>4.2</v>
      </c>
      <c r="O204">
        <v>14.8</v>
      </c>
      <c r="P204">
        <v>1.4</v>
      </c>
      <c r="Q204">
        <v>6.8</v>
      </c>
      <c r="R204" s="6" t="str">
        <f t="shared" si="3"/>
        <v>B1_R2_C2_2045-2050</v>
      </c>
    </row>
    <row r="205" spans="1:18" x14ac:dyDescent="0.3">
      <c r="A205" t="s">
        <v>75</v>
      </c>
      <c r="B205" t="s">
        <v>39</v>
      </c>
      <c r="C205">
        <v>50.8</v>
      </c>
      <c r="D205">
        <v>22.2</v>
      </c>
      <c r="E205">
        <v>53.3</v>
      </c>
      <c r="F205">
        <v>22.6</v>
      </c>
      <c r="G205">
        <v>10.9</v>
      </c>
      <c r="H205">
        <v>8.5</v>
      </c>
      <c r="I205">
        <v>0.7</v>
      </c>
      <c r="J205">
        <v>13.2</v>
      </c>
      <c r="K205">
        <v>5.3</v>
      </c>
      <c r="L205">
        <v>4.5999999999999996</v>
      </c>
      <c r="M205">
        <v>2.7</v>
      </c>
      <c r="N205">
        <v>4.2</v>
      </c>
      <c r="O205">
        <v>15.5</v>
      </c>
      <c r="P205">
        <v>1.4</v>
      </c>
      <c r="Q205">
        <v>6.6</v>
      </c>
      <c r="R205" s="6" t="str">
        <f t="shared" si="3"/>
        <v>B1_R2_C3_2045-2050</v>
      </c>
    </row>
    <row r="206" spans="1:18" x14ac:dyDescent="0.3">
      <c r="A206" t="s">
        <v>75</v>
      </c>
      <c r="B206" t="s">
        <v>40</v>
      </c>
      <c r="C206">
        <v>61.2</v>
      </c>
      <c r="D206">
        <v>27.1</v>
      </c>
      <c r="E206">
        <v>64.400000000000006</v>
      </c>
      <c r="F206">
        <v>12.7</v>
      </c>
      <c r="G206">
        <v>6.1</v>
      </c>
      <c r="H206">
        <v>4.7</v>
      </c>
      <c r="I206">
        <v>2.7</v>
      </c>
      <c r="J206">
        <v>15.6</v>
      </c>
      <c r="K206">
        <v>6.7</v>
      </c>
      <c r="L206">
        <v>4.5999999999999996</v>
      </c>
      <c r="M206">
        <v>2.8</v>
      </c>
      <c r="N206">
        <v>5.0999999999999996</v>
      </c>
      <c r="O206">
        <v>21</v>
      </c>
      <c r="P206">
        <v>1.4</v>
      </c>
      <c r="Q206">
        <v>7.1</v>
      </c>
      <c r="R206" s="6" t="str">
        <f t="shared" si="3"/>
        <v>B2_R1_C1_2045-2050</v>
      </c>
    </row>
    <row r="207" spans="1:18" x14ac:dyDescent="0.3">
      <c r="A207" t="s">
        <v>75</v>
      </c>
      <c r="B207" t="s">
        <v>42</v>
      </c>
      <c r="C207">
        <v>61.1</v>
      </c>
      <c r="D207">
        <v>27.1</v>
      </c>
      <c r="E207">
        <v>64.3</v>
      </c>
      <c r="F207">
        <v>16.8</v>
      </c>
      <c r="G207">
        <v>8.1</v>
      </c>
      <c r="H207">
        <v>7.3</v>
      </c>
      <c r="I207">
        <v>2.6</v>
      </c>
      <c r="J207">
        <v>15.6</v>
      </c>
      <c r="K207">
        <v>6.8</v>
      </c>
      <c r="L207">
        <v>4.5999999999999996</v>
      </c>
      <c r="M207">
        <v>2.8</v>
      </c>
      <c r="N207">
        <v>5.0999999999999996</v>
      </c>
      <c r="O207">
        <v>20.9</v>
      </c>
      <c r="P207">
        <v>1.4</v>
      </c>
      <c r="Q207">
        <v>7.1</v>
      </c>
      <c r="R207" s="6" t="str">
        <f t="shared" si="3"/>
        <v>B2_R1_C2_2045-2050</v>
      </c>
    </row>
    <row r="208" spans="1:18" x14ac:dyDescent="0.3">
      <c r="A208" t="s">
        <v>75</v>
      </c>
      <c r="B208" t="s">
        <v>55</v>
      </c>
      <c r="C208">
        <v>61.4</v>
      </c>
      <c r="D208">
        <v>27.5</v>
      </c>
      <c r="E208">
        <v>64.900000000000006</v>
      </c>
      <c r="F208">
        <v>18.899999999999999</v>
      </c>
      <c r="G208">
        <v>9.1</v>
      </c>
      <c r="H208">
        <v>10.7</v>
      </c>
      <c r="I208">
        <v>2.2999999999999998</v>
      </c>
      <c r="J208">
        <v>15</v>
      </c>
      <c r="K208">
        <v>7</v>
      </c>
      <c r="L208">
        <v>4.5</v>
      </c>
      <c r="M208">
        <v>2.8</v>
      </c>
      <c r="N208">
        <v>5.0999999999999996</v>
      </c>
      <c r="O208">
        <v>22.2</v>
      </c>
      <c r="P208">
        <v>1.4</v>
      </c>
      <c r="Q208">
        <v>7</v>
      </c>
      <c r="R208" s="6" t="str">
        <f t="shared" si="3"/>
        <v>B2_R1_C3_2045-2050</v>
      </c>
    </row>
    <row r="209" spans="1:18" x14ac:dyDescent="0.3">
      <c r="A209" t="s">
        <v>75</v>
      </c>
      <c r="B209" t="s">
        <v>58</v>
      </c>
      <c r="C209">
        <v>61.2</v>
      </c>
      <c r="D209">
        <v>27.2</v>
      </c>
      <c r="E209">
        <v>64.5</v>
      </c>
      <c r="F209">
        <v>12.6</v>
      </c>
      <c r="G209">
        <v>6.1</v>
      </c>
      <c r="H209">
        <v>4.8</v>
      </c>
      <c r="I209">
        <v>0.7</v>
      </c>
      <c r="J209">
        <v>15.4</v>
      </c>
      <c r="K209">
        <v>6.5</v>
      </c>
      <c r="L209">
        <v>4.5</v>
      </c>
      <c r="M209">
        <v>2.8</v>
      </c>
      <c r="N209">
        <v>5</v>
      </c>
      <c r="O209">
        <v>21.5</v>
      </c>
      <c r="P209">
        <v>1.4</v>
      </c>
      <c r="Q209">
        <v>7.3</v>
      </c>
      <c r="R209" s="6" t="str">
        <f t="shared" si="3"/>
        <v>B2_R2_C1_2045-2050</v>
      </c>
    </row>
    <row r="210" spans="1:18" x14ac:dyDescent="0.3">
      <c r="A210" t="s">
        <v>75</v>
      </c>
      <c r="B210" t="s">
        <v>59</v>
      </c>
      <c r="C210">
        <v>60.9</v>
      </c>
      <c r="D210">
        <v>27.1</v>
      </c>
      <c r="E210">
        <v>64.2</v>
      </c>
      <c r="F210">
        <v>16.399999999999999</v>
      </c>
      <c r="G210">
        <v>7.9</v>
      </c>
      <c r="H210">
        <v>7.6</v>
      </c>
      <c r="I210">
        <v>0.7</v>
      </c>
      <c r="J210">
        <v>15.3</v>
      </c>
      <c r="K210">
        <v>6.5</v>
      </c>
      <c r="L210">
        <v>4.5</v>
      </c>
      <c r="M210">
        <v>2.8</v>
      </c>
      <c r="N210">
        <v>5</v>
      </c>
      <c r="O210">
        <v>21.4</v>
      </c>
      <c r="P210">
        <v>1.4</v>
      </c>
      <c r="Q210">
        <v>7.2</v>
      </c>
      <c r="R210" s="6" t="str">
        <f t="shared" si="3"/>
        <v>B2_R2_C2_2045-2050</v>
      </c>
    </row>
    <row r="211" spans="1:18" x14ac:dyDescent="0.3">
      <c r="A211" t="s">
        <v>75</v>
      </c>
      <c r="B211" t="s">
        <v>61</v>
      </c>
      <c r="C211">
        <v>60.8</v>
      </c>
      <c r="D211">
        <v>27.4</v>
      </c>
      <c r="E211">
        <v>64.3</v>
      </c>
      <c r="F211">
        <v>18.399999999999999</v>
      </c>
      <c r="G211">
        <v>8.9</v>
      </c>
      <c r="H211">
        <v>11</v>
      </c>
      <c r="I211">
        <v>0.6</v>
      </c>
      <c r="J211">
        <v>14.5</v>
      </c>
      <c r="K211">
        <v>6.8</v>
      </c>
      <c r="L211">
        <v>4.4000000000000004</v>
      </c>
      <c r="M211">
        <v>2.8</v>
      </c>
      <c r="N211">
        <v>4.9000000000000004</v>
      </c>
      <c r="O211">
        <v>22.5</v>
      </c>
      <c r="P211">
        <v>1.4</v>
      </c>
      <c r="Q211">
        <v>7</v>
      </c>
      <c r="R211" s="6" t="str">
        <f t="shared" si="3"/>
        <v>B2_R2_C3_2045-2050</v>
      </c>
    </row>
    <row r="212" spans="1:18" x14ac:dyDescent="0.3">
      <c r="A212" t="s">
        <v>75</v>
      </c>
      <c r="B212" t="s">
        <v>62</v>
      </c>
      <c r="C212">
        <v>66.900000000000006</v>
      </c>
      <c r="D212">
        <v>30</v>
      </c>
      <c r="E212">
        <v>70.7</v>
      </c>
      <c r="F212">
        <v>11.4</v>
      </c>
      <c r="G212">
        <v>5.5</v>
      </c>
      <c r="H212">
        <v>5.4</v>
      </c>
      <c r="I212">
        <v>2.4</v>
      </c>
      <c r="J212">
        <v>16.399999999999999</v>
      </c>
      <c r="K212">
        <v>7.4</v>
      </c>
      <c r="L212">
        <v>4.5999999999999996</v>
      </c>
      <c r="M212">
        <v>2.9</v>
      </c>
      <c r="N212">
        <v>5.6</v>
      </c>
      <c r="O212">
        <v>24.9</v>
      </c>
      <c r="P212">
        <v>1.4</v>
      </c>
      <c r="Q212">
        <v>7.5</v>
      </c>
      <c r="R212" s="6" t="str">
        <f t="shared" si="3"/>
        <v>B3_R1_C1_2045-2050</v>
      </c>
    </row>
    <row r="213" spans="1:18" x14ac:dyDescent="0.3">
      <c r="A213" t="s">
        <v>75</v>
      </c>
      <c r="B213" t="s">
        <v>64</v>
      </c>
      <c r="C213">
        <v>67.3</v>
      </c>
      <c r="D213">
        <v>30.3</v>
      </c>
      <c r="E213">
        <v>71.2</v>
      </c>
      <c r="F213">
        <v>14.8</v>
      </c>
      <c r="G213">
        <v>7.1</v>
      </c>
      <c r="H213">
        <v>8.4</v>
      </c>
      <c r="I213">
        <v>2.4</v>
      </c>
      <c r="J213">
        <v>16.3</v>
      </c>
      <c r="K213">
        <v>7.7</v>
      </c>
      <c r="L213">
        <v>4.5</v>
      </c>
      <c r="M213">
        <v>3</v>
      </c>
      <c r="N213">
        <v>5.5</v>
      </c>
      <c r="O213">
        <v>25.3</v>
      </c>
      <c r="P213">
        <v>1.4</v>
      </c>
      <c r="Q213">
        <v>7.4</v>
      </c>
      <c r="R213" s="6" t="str">
        <f t="shared" si="3"/>
        <v>B3_R1_C2_2045-2050</v>
      </c>
    </row>
    <row r="214" spans="1:18" x14ac:dyDescent="0.3">
      <c r="A214" t="s">
        <v>75</v>
      </c>
      <c r="B214" t="s">
        <v>66</v>
      </c>
      <c r="C214">
        <v>67.099999999999994</v>
      </c>
      <c r="D214">
        <v>30.4</v>
      </c>
      <c r="E214">
        <v>71.2</v>
      </c>
      <c r="F214">
        <v>17.3</v>
      </c>
      <c r="G214">
        <v>8.3000000000000007</v>
      </c>
      <c r="H214">
        <v>10.8</v>
      </c>
      <c r="I214">
        <v>2.1</v>
      </c>
      <c r="J214">
        <v>15.4</v>
      </c>
      <c r="K214">
        <v>8</v>
      </c>
      <c r="L214">
        <v>4.5</v>
      </c>
      <c r="M214">
        <v>3.2</v>
      </c>
      <c r="N214">
        <v>5.4</v>
      </c>
      <c r="O214">
        <v>25.5</v>
      </c>
      <c r="P214">
        <v>1.4</v>
      </c>
      <c r="Q214">
        <v>7.8</v>
      </c>
      <c r="R214" s="6" t="str">
        <f t="shared" si="3"/>
        <v>B3_R1_C3_2045-2050</v>
      </c>
    </row>
    <row r="215" spans="1:18" x14ac:dyDescent="0.3">
      <c r="A215" t="s">
        <v>75</v>
      </c>
      <c r="B215" t="s">
        <v>68</v>
      </c>
      <c r="C215">
        <v>66.7</v>
      </c>
      <c r="D215">
        <v>30</v>
      </c>
      <c r="E215">
        <v>70.599999999999994</v>
      </c>
      <c r="F215">
        <v>11.2</v>
      </c>
      <c r="G215">
        <v>5.4</v>
      </c>
      <c r="H215">
        <v>5.6</v>
      </c>
      <c r="I215">
        <v>0.6</v>
      </c>
      <c r="J215">
        <v>16</v>
      </c>
      <c r="K215">
        <v>7.2</v>
      </c>
      <c r="L215">
        <v>4.5999999999999996</v>
      </c>
      <c r="M215">
        <v>2.9</v>
      </c>
      <c r="N215">
        <v>5.4</v>
      </c>
      <c r="O215">
        <v>25.5</v>
      </c>
      <c r="P215">
        <v>1.4</v>
      </c>
      <c r="Q215">
        <v>7.5</v>
      </c>
      <c r="R215" s="6" t="str">
        <f t="shared" si="3"/>
        <v>B3_R2_C1_2045-2050</v>
      </c>
    </row>
    <row r="216" spans="1:18" x14ac:dyDescent="0.3">
      <c r="A216" t="s">
        <v>75</v>
      </c>
      <c r="B216" t="s">
        <v>69</v>
      </c>
      <c r="C216">
        <v>66.599999999999994</v>
      </c>
      <c r="D216">
        <v>30.1</v>
      </c>
      <c r="E216">
        <v>70.599999999999994</v>
      </c>
      <c r="F216">
        <v>14.4</v>
      </c>
      <c r="G216">
        <v>7</v>
      </c>
      <c r="H216">
        <v>8.6999999999999993</v>
      </c>
      <c r="I216">
        <v>0.6</v>
      </c>
      <c r="J216">
        <v>15.9</v>
      </c>
      <c r="K216">
        <v>7.4</v>
      </c>
      <c r="L216">
        <v>4.5</v>
      </c>
      <c r="M216">
        <v>3</v>
      </c>
      <c r="N216">
        <v>5.4</v>
      </c>
      <c r="O216">
        <v>25.6</v>
      </c>
      <c r="P216">
        <v>1.4</v>
      </c>
      <c r="Q216">
        <v>7.5</v>
      </c>
      <c r="R216" s="6" t="str">
        <f t="shared" si="3"/>
        <v>B3_R2_C2_2045-2050</v>
      </c>
    </row>
    <row r="217" spans="1:18" x14ac:dyDescent="0.3">
      <c r="A217" t="s">
        <v>75</v>
      </c>
      <c r="B217" t="s">
        <v>70</v>
      </c>
      <c r="C217">
        <v>66.5</v>
      </c>
      <c r="D217">
        <v>30.2</v>
      </c>
      <c r="E217">
        <v>70.7</v>
      </c>
      <c r="F217">
        <v>16.8</v>
      </c>
      <c r="G217">
        <v>8.1</v>
      </c>
      <c r="H217">
        <v>11.1</v>
      </c>
      <c r="I217">
        <v>0.5</v>
      </c>
      <c r="J217">
        <v>15.1</v>
      </c>
      <c r="K217">
        <v>7.7</v>
      </c>
      <c r="L217">
        <v>4.5</v>
      </c>
      <c r="M217">
        <v>3.3</v>
      </c>
      <c r="N217">
        <v>5.3</v>
      </c>
      <c r="O217">
        <v>25.4</v>
      </c>
      <c r="P217">
        <v>1.4</v>
      </c>
      <c r="Q217">
        <v>7.9</v>
      </c>
      <c r="R217" s="6" t="str">
        <f t="shared" si="3"/>
        <v>B3_R2_C3_2045-2050</v>
      </c>
    </row>
    <row r="218" spans="1:18" x14ac:dyDescent="0.3">
      <c r="A218" t="s">
        <v>144</v>
      </c>
      <c r="B218" t="s">
        <v>101</v>
      </c>
      <c r="C218">
        <v>51.4</v>
      </c>
      <c r="D218" t="s">
        <v>13</v>
      </c>
      <c r="E218">
        <v>52.3</v>
      </c>
      <c r="F218">
        <v>13.1</v>
      </c>
      <c r="G218" t="s">
        <v>13</v>
      </c>
      <c r="H218" t="s">
        <v>13</v>
      </c>
      <c r="I218" t="s">
        <v>13</v>
      </c>
      <c r="J218">
        <v>14</v>
      </c>
      <c r="K218">
        <v>4.3</v>
      </c>
      <c r="L218">
        <v>4.9000000000000004</v>
      </c>
      <c r="M218">
        <v>2.2000000000000002</v>
      </c>
      <c r="N218">
        <v>5.9</v>
      </c>
      <c r="O218">
        <v>13.5</v>
      </c>
      <c r="P218">
        <v>1.8</v>
      </c>
      <c r="Q218">
        <v>5.6</v>
      </c>
      <c r="R218" s="6" t="str">
        <f t="shared" si="3"/>
        <v>histo_tot_2013-2022</v>
      </c>
    </row>
    <row r="219" spans="1:18" x14ac:dyDescent="0.3">
      <c r="A219" t="s">
        <v>144</v>
      </c>
      <c r="B219" t="s">
        <v>100</v>
      </c>
      <c r="C219">
        <v>2.7</v>
      </c>
      <c r="D219" t="s">
        <v>13</v>
      </c>
      <c r="E219">
        <v>2.6</v>
      </c>
      <c r="F219">
        <v>0.6</v>
      </c>
      <c r="G219" t="s">
        <v>13</v>
      </c>
      <c r="H219" t="s">
        <v>13</v>
      </c>
      <c r="I219" t="s">
        <v>13</v>
      </c>
      <c r="J219">
        <v>1.7</v>
      </c>
      <c r="K219">
        <v>0.5</v>
      </c>
      <c r="L219">
        <v>0.8</v>
      </c>
      <c r="M219">
        <v>0.3</v>
      </c>
      <c r="N219">
        <v>0.6</v>
      </c>
      <c r="O219">
        <v>1.1000000000000001</v>
      </c>
      <c r="P219">
        <v>0.3</v>
      </c>
      <c r="Q219">
        <v>0.5</v>
      </c>
      <c r="R219" s="6" t="str">
        <f t="shared" si="3"/>
        <v>histo_ic_2013-2022</v>
      </c>
    </row>
    <row r="220" spans="1:18" x14ac:dyDescent="0.3">
      <c r="A220" t="s">
        <v>11</v>
      </c>
      <c r="B220" t="s">
        <v>84</v>
      </c>
      <c r="C220">
        <v>52.6</v>
      </c>
      <c r="D220">
        <v>21.9</v>
      </c>
      <c r="E220">
        <v>48.4</v>
      </c>
      <c r="F220">
        <v>23.2</v>
      </c>
      <c r="G220">
        <v>10.5</v>
      </c>
      <c r="H220">
        <v>9</v>
      </c>
      <c r="I220">
        <v>3.8</v>
      </c>
      <c r="J220">
        <v>13.2</v>
      </c>
      <c r="K220">
        <v>4.5999999999999996</v>
      </c>
      <c r="L220">
        <v>5.3</v>
      </c>
      <c r="M220">
        <v>2.6</v>
      </c>
      <c r="N220">
        <v>4.0999999999999996</v>
      </c>
      <c r="O220">
        <v>12.3</v>
      </c>
      <c r="P220">
        <v>1.4</v>
      </c>
      <c r="Q220">
        <v>5</v>
      </c>
      <c r="R220" s="6" t="str">
        <f t="shared" si="3"/>
        <v>B2_R1_C2_pertes_2020-2025</v>
      </c>
    </row>
    <row r="221" spans="1:18" x14ac:dyDescent="0.3">
      <c r="A221" t="s">
        <v>11</v>
      </c>
      <c r="B221" t="s">
        <v>83</v>
      </c>
      <c r="C221">
        <v>54.8</v>
      </c>
      <c r="D221">
        <v>22.7</v>
      </c>
      <c r="E221">
        <v>56.3</v>
      </c>
      <c r="F221">
        <v>21</v>
      </c>
      <c r="G221">
        <v>9.6999999999999993</v>
      </c>
      <c r="H221">
        <v>13.2</v>
      </c>
      <c r="I221">
        <v>3.6</v>
      </c>
      <c r="J221">
        <v>13.8</v>
      </c>
      <c r="K221">
        <v>4.5999999999999996</v>
      </c>
      <c r="L221">
        <v>5.9</v>
      </c>
      <c r="M221">
        <v>2.8</v>
      </c>
      <c r="N221">
        <v>5.3</v>
      </c>
      <c r="O221">
        <v>15.3</v>
      </c>
      <c r="P221">
        <v>1.9</v>
      </c>
      <c r="Q221">
        <v>6.6</v>
      </c>
      <c r="R221" s="6" t="str">
        <f t="shared" si="3"/>
        <v>B2_R1_C2_valo_2020-2025</v>
      </c>
    </row>
    <row r="222" spans="1:18" x14ac:dyDescent="0.3">
      <c r="A222" t="s">
        <v>11</v>
      </c>
      <c r="B222" t="s">
        <v>82</v>
      </c>
      <c r="C222">
        <v>54.8</v>
      </c>
      <c r="D222">
        <v>22.7</v>
      </c>
      <c r="E222">
        <v>50.2</v>
      </c>
      <c r="F222">
        <v>21</v>
      </c>
      <c r="G222">
        <v>9.6999999999999993</v>
      </c>
      <c r="H222">
        <v>12.2</v>
      </c>
      <c r="I222">
        <v>3.7</v>
      </c>
      <c r="J222">
        <v>13.7</v>
      </c>
      <c r="K222">
        <v>4.5999999999999996</v>
      </c>
      <c r="L222">
        <v>5.8</v>
      </c>
      <c r="M222">
        <v>2.8</v>
      </c>
      <c r="N222">
        <v>4.2</v>
      </c>
      <c r="O222">
        <v>12.5</v>
      </c>
      <c r="P222">
        <v>1.5</v>
      </c>
      <c r="Q222">
        <v>5.0999999999999996</v>
      </c>
      <c r="R222" s="6" t="str">
        <f t="shared" si="3"/>
        <v>B2_R1_C2_valo_pertes_2020-2025</v>
      </c>
    </row>
    <row r="223" spans="1:18" x14ac:dyDescent="0.3">
      <c r="A223" t="s">
        <v>71</v>
      </c>
      <c r="B223" t="s">
        <v>84</v>
      </c>
      <c r="C223">
        <v>56.8</v>
      </c>
      <c r="D223">
        <v>24.3</v>
      </c>
      <c r="E223">
        <v>52.8</v>
      </c>
      <c r="F223">
        <v>16</v>
      </c>
      <c r="G223">
        <v>7.5</v>
      </c>
      <c r="H223">
        <v>3.7</v>
      </c>
      <c r="I223">
        <v>15.8</v>
      </c>
      <c r="J223">
        <v>13.7</v>
      </c>
      <c r="K223">
        <v>5.3</v>
      </c>
      <c r="L223">
        <v>5.0999999999999996</v>
      </c>
      <c r="M223">
        <v>2.9</v>
      </c>
      <c r="N223">
        <v>4.2</v>
      </c>
      <c r="O223">
        <v>14.6</v>
      </c>
      <c r="P223">
        <v>1.5</v>
      </c>
      <c r="Q223">
        <v>5.5</v>
      </c>
      <c r="R223" s="6" t="str">
        <f t="shared" si="3"/>
        <v>B2_R1_C2_pertes_2025-2030</v>
      </c>
    </row>
    <row r="224" spans="1:18" x14ac:dyDescent="0.3">
      <c r="A224" t="s">
        <v>71</v>
      </c>
      <c r="B224" t="s">
        <v>83</v>
      </c>
      <c r="C224">
        <v>57.9</v>
      </c>
      <c r="D224">
        <v>24.7</v>
      </c>
      <c r="E224">
        <v>60</v>
      </c>
      <c r="F224">
        <v>14.9</v>
      </c>
      <c r="G224">
        <v>7.1</v>
      </c>
      <c r="H224">
        <v>5.8</v>
      </c>
      <c r="I224">
        <v>15.6</v>
      </c>
      <c r="J224">
        <v>14</v>
      </c>
      <c r="K224">
        <v>5.3</v>
      </c>
      <c r="L224">
        <v>5.3</v>
      </c>
      <c r="M224">
        <v>3</v>
      </c>
      <c r="N224">
        <v>5.3</v>
      </c>
      <c r="O224">
        <v>18.100000000000001</v>
      </c>
      <c r="P224">
        <v>1.9</v>
      </c>
      <c r="Q224">
        <v>7</v>
      </c>
      <c r="R224" s="6" t="str">
        <f t="shared" si="3"/>
        <v>B2_R1_C2_valo_2025-2030</v>
      </c>
    </row>
    <row r="225" spans="1:18" x14ac:dyDescent="0.3">
      <c r="A225" t="s">
        <v>71</v>
      </c>
      <c r="B225" t="s">
        <v>82</v>
      </c>
      <c r="C225">
        <v>57.9</v>
      </c>
      <c r="D225">
        <v>24.7</v>
      </c>
      <c r="E225">
        <v>53.6</v>
      </c>
      <c r="F225">
        <v>14.9</v>
      </c>
      <c r="G225">
        <v>7.1</v>
      </c>
      <c r="H225">
        <v>5.2</v>
      </c>
      <c r="I225">
        <v>15.6</v>
      </c>
      <c r="J225">
        <v>13.9</v>
      </c>
      <c r="K225">
        <v>5.3</v>
      </c>
      <c r="L225">
        <v>5.3</v>
      </c>
      <c r="M225">
        <v>3</v>
      </c>
      <c r="N225">
        <v>4.3</v>
      </c>
      <c r="O225">
        <v>14.8</v>
      </c>
      <c r="P225">
        <v>1.5</v>
      </c>
      <c r="Q225">
        <v>5.6</v>
      </c>
      <c r="R225" s="6" t="str">
        <f t="shared" si="3"/>
        <v>B2_R1_C2_valo_pertes_2025-2030</v>
      </c>
    </row>
    <row r="226" spans="1:18" x14ac:dyDescent="0.3">
      <c r="A226" t="s">
        <v>72</v>
      </c>
      <c r="B226" t="s">
        <v>84</v>
      </c>
      <c r="C226">
        <v>61.2</v>
      </c>
      <c r="D226">
        <v>26</v>
      </c>
      <c r="E226">
        <v>56.9</v>
      </c>
      <c r="F226">
        <v>11.2</v>
      </c>
      <c r="G226">
        <v>5.3</v>
      </c>
      <c r="H226">
        <v>2.5</v>
      </c>
      <c r="I226">
        <v>18.899999999999999</v>
      </c>
      <c r="J226">
        <v>16</v>
      </c>
      <c r="K226">
        <v>5.4</v>
      </c>
      <c r="L226">
        <v>5.7</v>
      </c>
      <c r="M226">
        <v>2.9</v>
      </c>
      <c r="N226">
        <v>4.5</v>
      </c>
      <c r="O226">
        <v>15.1</v>
      </c>
      <c r="P226">
        <v>1.6</v>
      </c>
      <c r="Q226">
        <v>5.7</v>
      </c>
      <c r="R226" s="6" t="str">
        <f t="shared" si="3"/>
        <v>B2_R1_C2_pertes_2030-2035</v>
      </c>
    </row>
    <row r="227" spans="1:18" x14ac:dyDescent="0.3">
      <c r="A227" t="s">
        <v>72</v>
      </c>
      <c r="B227" t="s">
        <v>83</v>
      </c>
      <c r="C227">
        <v>62</v>
      </c>
      <c r="D227">
        <v>26.3</v>
      </c>
      <c r="E227">
        <v>64.2</v>
      </c>
      <c r="F227">
        <v>10.4</v>
      </c>
      <c r="G227">
        <v>5</v>
      </c>
      <c r="H227">
        <v>4</v>
      </c>
      <c r="I227">
        <v>18.5</v>
      </c>
      <c r="J227">
        <v>16.2</v>
      </c>
      <c r="K227">
        <v>5.5</v>
      </c>
      <c r="L227">
        <v>5.9</v>
      </c>
      <c r="M227">
        <v>2.9</v>
      </c>
      <c r="N227">
        <v>5.7</v>
      </c>
      <c r="O227">
        <v>18.7</v>
      </c>
      <c r="P227">
        <v>2.1</v>
      </c>
      <c r="Q227">
        <v>7.3</v>
      </c>
      <c r="R227" s="6" t="str">
        <f t="shared" si="3"/>
        <v>B2_R1_C2_valo_2030-2035</v>
      </c>
    </row>
    <row r="228" spans="1:18" x14ac:dyDescent="0.3">
      <c r="A228" t="s">
        <v>72</v>
      </c>
      <c r="B228" t="s">
        <v>82</v>
      </c>
      <c r="C228">
        <v>62</v>
      </c>
      <c r="D228">
        <v>26.3</v>
      </c>
      <c r="E228">
        <v>57.6</v>
      </c>
      <c r="F228">
        <v>10.4</v>
      </c>
      <c r="G228">
        <v>5</v>
      </c>
      <c r="H228">
        <v>3.6</v>
      </c>
      <c r="I228">
        <v>18.7</v>
      </c>
      <c r="J228">
        <v>16.100000000000001</v>
      </c>
      <c r="K228">
        <v>5.5</v>
      </c>
      <c r="L228">
        <v>5.8</v>
      </c>
      <c r="M228">
        <v>2.9</v>
      </c>
      <c r="N228">
        <v>4.5</v>
      </c>
      <c r="O228">
        <v>15.2</v>
      </c>
      <c r="P228">
        <v>1.6</v>
      </c>
      <c r="Q228">
        <v>5.8</v>
      </c>
      <c r="R228" s="6" t="str">
        <f t="shared" si="3"/>
        <v>B2_R1_C2_valo_pertes_2030-2035</v>
      </c>
    </row>
    <row r="229" spans="1:18" x14ac:dyDescent="0.3">
      <c r="A229" t="s">
        <v>73</v>
      </c>
      <c r="B229" t="s">
        <v>84</v>
      </c>
      <c r="C229">
        <v>60.8</v>
      </c>
      <c r="D229">
        <v>26.6</v>
      </c>
      <c r="E229">
        <v>56.5</v>
      </c>
      <c r="F229">
        <v>17.3</v>
      </c>
      <c r="G229">
        <v>8.1999999999999993</v>
      </c>
      <c r="H229">
        <v>5.9</v>
      </c>
      <c r="I229">
        <v>0</v>
      </c>
      <c r="J229">
        <v>15.9</v>
      </c>
      <c r="K229">
        <v>5.7</v>
      </c>
      <c r="L229">
        <v>4.7</v>
      </c>
      <c r="M229">
        <v>2.8</v>
      </c>
      <c r="N229">
        <v>4.2</v>
      </c>
      <c r="O229">
        <v>16.600000000000001</v>
      </c>
      <c r="P229">
        <v>1.2</v>
      </c>
      <c r="Q229">
        <v>5.5</v>
      </c>
      <c r="R229" s="6" t="str">
        <f t="shared" si="3"/>
        <v>B2_R1_C2_pertes_2035-2040</v>
      </c>
    </row>
    <row r="230" spans="1:18" x14ac:dyDescent="0.3">
      <c r="A230" t="s">
        <v>73</v>
      </c>
      <c r="B230" t="s">
        <v>83</v>
      </c>
      <c r="C230">
        <v>62.6</v>
      </c>
      <c r="D230">
        <v>27.3</v>
      </c>
      <c r="E230">
        <v>65.5</v>
      </c>
      <c r="F230">
        <v>15.5</v>
      </c>
      <c r="G230">
        <v>7.5</v>
      </c>
      <c r="H230">
        <v>9.3000000000000007</v>
      </c>
      <c r="I230">
        <v>0</v>
      </c>
      <c r="J230">
        <v>16.3</v>
      </c>
      <c r="K230">
        <v>5.8</v>
      </c>
      <c r="L230">
        <v>5</v>
      </c>
      <c r="M230">
        <v>2.9</v>
      </c>
      <c r="N230">
        <v>5.6</v>
      </c>
      <c r="O230">
        <v>21.2</v>
      </c>
      <c r="P230">
        <v>1.6</v>
      </c>
      <c r="Q230">
        <v>7.1</v>
      </c>
      <c r="R230" s="6" t="str">
        <f t="shared" si="3"/>
        <v>B2_R1_C2_valo_2035-2040</v>
      </c>
    </row>
    <row r="231" spans="1:18" x14ac:dyDescent="0.3">
      <c r="A231" t="s">
        <v>73</v>
      </c>
      <c r="B231" t="s">
        <v>82</v>
      </c>
      <c r="C231">
        <v>62.6</v>
      </c>
      <c r="D231">
        <v>27.3</v>
      </c>
      <c r="E231">
        <v>57.9</v>
      </c>
      <c r="F231">
        <v>15.5</v>
      </c>
      <c r="G231">
        <v>7.5</v>
      </c>
      <c r="H231">
        <v>8.1999999999999993</v>
      </c>
      <c r="I231">
        <v>0</v>
      </c>
      <c r="J231">
        <v>16.2</v>
      </c>
      <c r="K231">
        <v>5.8</v>
      </c>
      <c r="L231">
        <v>4.9000000000000004</v>
      </c>
      <c r="M231">
        <v>2.8</v>
      </c>
      <c r="N231">
        <v>4.3</v>
      </c>
      <c r="O231">
        <v>17</v>
      </c>
      <c r="P231">
        <v>1.2</v>
      </c>
      <c r="Q231">
        <v>5.6</v>
      </c>
      <c r="R231" s="6" t="str">
        <f t="shared" si="3"/>
        <v>B2_R1_C2_valo_pertes_2035-2040</v>
      </c>
    </row>
    <row r="232" spans="1:18" x14ac:dyDescent="0.3">
      <c r="A232" t="s">
        <v>74</v>
      </c>
      <c r="B232" t="s">
        <v>84</v>
      </c>
      <c r="C232">
        <v>60.8</v>
      </c>
      <c r="D232">
        <v>26.7</v>
      </c>
      <c r="E232">
        <v>56.3</v>
      </c>
      <c r="F232">
        <v>27.4</v>
      </c>
      <c r="G232">
        <v>13.1</v>
      </c>
      <c r="H232">
        <v>9</v>
      </c>
      <c r="I232">
        <v>0.4</v>
      </c>
      <c r="J232">
        <v>15.4</v>
      </c>
      <c r="K232">
        <v>5.8</v>
      </c>
      <c r="L232">
        <v>5</v>
      </c>
      <c r="M232">
        <v>2.9</v>
      </c>
      <c r="N232">
        <v>4</v>
      </c>
      <c r="O232">
        <v>16.3</v>
      </c>
      <c r="P232">
        <v>1.2</v>
      </c>
      <c r="Q232">
        <v>5.7</v>
      </c>
      <c r="R232" s="6" t="str">
        <f t="shared" si="3"/>
        <v>B2_R1_C2_pertes_2040-2045</v>
      </c>
    </row>
    <row r="233" spans="1:18" x14ac:dyDescent="0.3">
      <c r="A233" t="s">
        <v>74</v>
      </c>
      <c r="B233" t="s">
        <v>83</v>
      </c>
      <c r="C233">
        <v>63.5</v>
      </c>
      <c r="D233">
        <v>27.8</v>
      </c>
      <c r="E233">
        <v>66.5</v>
      </c>
      <c r="F233">
        <v>24.7</v>
      </c>
      <c r="G233">
        <v>12</v>
      </c>
      <c r="H233">
        <v>13.9</v>
      </c>
      <c r="I233">
        <v>0.3</v>
      </c>
      <c r="J233">
        <v>16</v>
      </c>
      <c r="K233">
        <v>6</v>
      </c>
      <c r="L233">
        <v>5.5</v>
      </c>
      <c r="M233">
        <v>3</v>
      </c>
      <c r="N233">
        <v>5.4</v>
      </c>
      <c r="O233">
        <v>21.2</v>
      </c>
      <c r="P233">
        <v>1.8</v>
      </c>
      <c r="Q233">
        <v>7.6</v>
      </c>
      <c r="R233" s="6" t="str">
        <f t="shared" si="3"/>
        <v>B2_R1_C2_valo_2040-2045</v>
      </c>
    </row>
    <row r="234" spans="1:18" x14ac:dyDescent="0.3">
      <c r="A234" t="s">
        <v>74</v>
      </c>
      <c r="B234" t="s">
        <v>82</v>
      </c>
      <c r="C234">
        <v>63.5</v>
      </c>
      <c r="D234">
        <v>27.8</v>
      </c>
      <c r="E234">
        <v>58.4</v>
      </c>
      <c r="F234">
        <v>24.7</v>
      </c>
      <c r="G234">
        <v>12</v>
      </c>
      <c r="H234">
        <v>12.4</v>
      </c>
      <c r="I234">
        <v>0.3</v>
      </c>
      <c r="J234">
        <v>15.9</v>
      </c>
      <c r="K234">
        <v>5.9</v>
      </c>
      <c r="L234">
        <v>5.4</v>
      </c>
      <c r="M234">
        <v>3</v>
      </c>
      <c r="N234">
        <v>4.0999999999999996</v>
      </c>
      <c r="O234">
        <v>16.899999999999999</v>
      </c>
      <c r="P234">
        <v>1.3</v>
      </c>
      <c r="Q234">
        <v>5.9</v>
      </c>
      <c r="R234" s="6" t="str">
        <f t="shared" si="3"/>
        <v>B2_R1_C2_valo_pertes_2040-2045</v>
      </c>
    </row>
    <row r="235" spans="1:18" x14ac:dyDescent="0.3">
      <c r="A235" t="s">
        <v>75</v>
      </c>
      <c r="B235" t="s">
        <v>84</v>
      </c>
      <c r="C235">
        <v>61.1</v>
      </c>
      <c r="D235">
        <v>27.1</v>
      </c>
      <c r="E235">
        <v>56.9</v>
      </c>
      <c r="F235">
        <v>16.8</v>
      </c>
      <c r="G235">
        <v>8.1</v>
      </c>
      <c r="H235">
        <v>6.5</v>
      </c>
      <c r="I235">
        <v>2.7</v>
      </c>
      <c r="J235">
        <v>15.6</v>
      </c>
      <c r="K235">
        <v>6.8</v>
      </c>
      <c r="L235">
        <v>4.5</v>
      </c>
      <c r="M235">
        <v>2.8</v>
      </c>
      <c r="N235">
        <v>3.9</v>
      </c>
      <c r="O235">
        <v>16.7</v>
      </c>
      <c r="P235">
        <v>1.1000000000000001</v>
      </c>
      <c r="Q235">
        <v>5.6</v>
      </c>
      <c r="R235" s="6" t="str">
        <f t="shared" si="3"/>
        <v>B2_R1_C2_pertes_2045-2050</v>
      </c>
    </row>
    <row r="236" spans="1:18" x14ac:dyDescent="0.3">
      <c r="A236" t="s">
        <v>75</v>
      </c>
      <c r="B236" t="s">
        <v>83</v>
      </c>
      <c r="C236">
        <v>63.1</v>
      </c>
      <c r="D236">
        <v>27.9</v>
      </c>
      <c r="E236">
        <v>66.400000000000006</v>
      </c>
      <c r="F236">
        <v>14.8</v>
      </c>
      <c r="G236">
        <v>7.2</v>
      </c>
      <c r="H236">
        <v>10.199999999999999</v>
      </c>
      <c r="I236">
        <v>2.5</v>
      </c>
      <c r="J236">
        <v>16</v>
      </c>
      <c r="K236">
        <v>6.9</v>
      </c>
      <c r="L236">
        <v>4.8</v>
      </c>
      <c r="M236">
        <v>2.9</v>
      </c>
      <c r="N236">
        <v>5.2</v>
      </c>
      <c r="O236">
        <v>21.6</v>
      </c>
      <c r="P236">
        <v>1.5</v>
      </c>
      <c r="Q236">
        <v>7.3</v>
      </c>
      <c r="R236" s="6" t="str">
        <f t="shared" si="3"/>
        <v>B2_R1_C2_valo_2045-2050</v>
      </c>
    </row>
    <row r="237" spans="1:18" x14ac:dyDescent="0.3">
      <c r="A237" t="s">
        <v>75</v>
      </c>
      <c r="B237" t="s">
        <v>82</v>
      </c>
      <c r="C237">
        <v>63.1</v>
      </c>
      <c r="D237">
        <v>27.9</v>
      </c>
      <c r="E237">
        <v>58.4</v>
      </c>
      <c r="F237">
        <v>14.8</v>
      </c>
      <c r="G237">
        <v>7.2</v>
      </c>
      <c r="H237">
        <v>9</v>
      </c>
      <c r="I237">
        <v>2.7</v>
      </c>
      <c r="J237">
        <v>15.9</v>
      </c>
      <c r="K237">
        <v>6.9</v>
      </c>
      <c r="L237">
        <v>4.7</v>
      </c>
      <c r="M237">
        <v>2.9</v>
      </c>
      <c r="N237">
        <v>4</v>
      </c>
      <c r="O237">
        <v>17.2</v>
      </c>
      <c r="P237">
        <v>1.1000000000000001</v>
      </c>
      <c r="Q237">
        <v>5.8</v>
      </c>
      <c r="R237" s="6" t="str">
        <f t="shared" si="3"/>
        <v>B2_R1_C2_valo_pertes_2045-2050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579"/>
  <sheetViews>
    <sheetView workbookViewId="0">
      <selection activeCell="C55" sqref="C55:L55"/>
    </sheetView>
  </sheetViews>
  <sheetFormatPr baseColWidth="10" defaultRowHeight="14.4" x14ac:dyDescent="0.3"/>
  <cols>
    <col min="9" max="10" width="11.5546875" style="6"/>
    <col min="12" max="12" width="11.5546875" style="6"/>
  </cols>
  <sheetData>
    <row r="1" spans="1:12" x14ac:dyDescent="0.3">
      <c r="A1" t="s">
        <v>0</v>
      </c>
      <c r="B1" t="s">
        <v>1</v>
      </c>
      <c r="C1" t="s">
        <v>2</v>
      </c>
      <c r="D1" t="s">
        <v>3</v>
      </c>
      <c r="E1" t="s">
        <v>4</v>
      </c>
      <c r="F1" t="s">
        <v>5</v>
      </c>
      <c r="G1" t="s">
        <v>6</v>
      </c>
      <c r="H1" t="s">
        <v>7</v>
      </c>
      <c r="I1" s="6" t="s">
        <v>123</v>
      </c>
      <c r="J1" s="6" t="s">
        <v>236</v>
      </c>
      <c r="L1" s="6" t="s">
        <v>267</v>
      </c>
    </row>
    <row r="2" spans="1:12" x14ac:dyDescent="0.3">
      <c r="A2" t="s">
        <v>8</v>
      </c>
      <c r="B2" t="s">
        <v>9</v>
      </c>
      <c r="C2" t="s">
        <v>9</v>
      </c>
      <c r="D2">
        <v>-63.1</v>
      </c>
      <c r="E2">
        <v>0</v>
      </c>
      <c r="F2">
        <v>-2.2999999999999998</v>
      </c>
      <c r="G2">
        <v>-14.3</v>
      </c>
      <c r="H2">
        <v>-18</v>
      </c>
      <c r="I2" s="6" t="str">
        <f>IF(C2="NA",B2,C2)&amp;"_"&amp;SUBSTITUTE(A2,"_","-")</f>
        <v>histo_igd_2010-2015</v>
      </c>
      <c r="J2" s="6" t="str">
        <f>IF(C2="NA",B2,C2)</f>
        <v>histo_igd</v>
      </c>
      <c r="L2" s="6" t="s">
        <v>12</v>
      </c>
    </row>
    <row r="3" spans="1:12" x14ac:dyDescent="0.3">
      <c r="A3" t="s">
        <v>10</v>
      </c>
      <c r="B3" t="s">
        <v>9</v>
      </c>
      <c r="C3" t="s">
        <v>9</v>
      </c>
      <c r="D3">
        <v>-30.1</v>
      </c>
      <c r="E3">
        <v>-9.5</v>
      </c>
      <c r="F3">
        <v>-1.1000000000000001</v>
      </c>
      <c r="G3">
        <v>-14.7</v>
      </c>
      <c r="H3">
        <v>-18.7</v>
      </c>
      <c r="I3" s="6" t="str">
        <f t="shared" ref="I3:I66" si="0">IF(C3="NA",B3,C3)&amp;"_"&amp;SUBSTITUTE(A3,"_","-")</f>
        <v>histo_igd_2015-2019</v>
      </c>
      <c r="J3" s="6" t="str">
        <f t="shared" ref="J3:J66" si="1">IF(C3="NA",B3,C3)</f>
        <v>histo_igd</v>
      </c>
      <c r="L3" s="6" t="s">
        <v>14</v>
      </c>
    </row>
    <row r="4" spans="1:12" x14ac:dyDescent="0.3">
      <c r="A4" t="s">
        <v>11</v>
      </c>
      <c r="B4" t="s">
        <v>12</v>
      </c>
      <c r="C4" t="s">
        <v>13</v>
      </c>
      <c r="D4">
        <v>-34.299999999999997</v>
      </c>
      <c r="E4">
        <v>-25.8</v>
      </c>
      <c r="F4" t="s">
        <v>13</v>
      </c>
      <c r="G4" t="s">
        <v>13</v>
      </c>
      <c r="H4" t="s">
        <v>13</v>
      </c>
      <c r="I4" s="6" t="str">
        <f t="shared" si="0"/>
        <v>A1_R1_C1_2020-2025</v>
      </c>
      <c r="J4" s="6" t="str">
        <f t="shared" si="1"/>
        <v>A1_R1_C1</v>
      </c>
      <c r="L4" s="6" t="s">
        <v>15</v>
      </c>
    </row>
    <row r="5" spans="1:12" x14ac:dyDescent="0.3">
      <c r="A5" t="s">
        <v>11</v>
      </c>
      <c r="B5" t="s">
        <v>14</v>
      </c>
      <c r="C5" t="s">
        <v>13</v>
      </c>
      <c r="D5">
        <v>-34.299999999999997</v>
      </c>
      <c r="E5">
        <v>-25.8</v>
      </c>
      <c r="F5" t="s">
        <v>13</v>
      </c>
      <c r="G5" t="s">
        <v>13</v>
      </c>
      <c r="H5" t="s">
        <v>13</v>
      </c>
      <c r="I5" s="6" t="str">
        <f t="shared" si="0"/>
        <v>A1_R1_C2_2020-2025</v>
      </c>
      <c r="J5" s="6" t="str">
        <f t="shared" si="1"/>
        <v>A1_R1_C2</v>
      </c>
      <c r="L5" s="6" t="s">
        <v>16</v>
      </c>
    </row>
    <row r="6" spans="1:12" x14ac:dyDescent="0.3">
      <c r="A6" t="s">
        <v>11</v>
      </c>
      <c r="B6" t="s">
        <v>15</v>
      </c>
      <c r="C6" t="s">
        <v>13</v>
      </c>
      <c r="D6">
        <v>-34.299999999999997</v>
      </c>
      <c r="E6">
        <v>-25.8</v>
      </c>
      <c r="F6" t="s">
        <v>13</v>
      </c>
      <c r="G6" t="s">
        <v>13</v>
      </c>
      <c r="H6" t="s">
        <v>13</v>
      </c>
      <c r="I6" s="6" t="str">
        <f t="shared" si="0"/>
        <v>A1_R1_C3_2020-2025</v>
      </c>
      <c r="J6" s="6" t="str">
        <f t="shared" si="1"/>
        <v>A1_R1_C3</v>
      </c>
      <c r="L6" s="6" t="s">
        <v>17</v>
      </c>
    </row>
    <row r="7" spans="1:12" x14ac:dyDescent="0.3">
      <c r="A7" t="s">
        <v>11</v>
      </c>
      <c r="B7" t="s">
        <v>16</v>
      </c>
      <c r="C7" t="s">
        <v>13</v>
      </c>
      <c r="D7">
        <v>-34.1</v>
      </c>
      <c r="E7">
        <v>-25.8</v>
      </c>
      <c r="F7" t="s">
        <v>13</v>
      </c>
      <c r="G7" t="s">
        <v>13</v>
      </c>
      <c r="H7" t="s">
        <v>13</v>
      </c>
      <c r="I7" s="6" t="str">
        <f t="shared" si="0"/>
        <v>A1_R2_C1_2020-2025</v>
      </c>
      <c r="J7" s="6" t="str">
        <f t="shared" si="1"/>
        <v>A1_R2_C1</v>
      </c>
      <c r="L7" s="6" t="s">
        <v>18</v>
      </c>
    </row>
    <row r="8" spans="1:12" x14ac:dyDescent="0.3">
      <c r="A8" t="s">
        <v>11</v>
      </c>
      <c r="B8" t="s">
        <v>17</v>
      </c>
      <c r="C8" t="s">
        <v>13</v>
      </c>
      <c r="D8">
        <v>-34.1</v>
      </c>
      <c r="E8">
        <v>-25.8</v>
      </c>
      <c r="F8" t="s">
        <v>13</v>
      </c>
      <c r="G8" t="s">
        <v>13</v>
      </c>
      <c r="H8" t="s">
        <v>13</v>
      </c>
      <c r="I8" s="6" t="str">
        <f t="shared" si="0"/>
        <v>A1_R2_C2_2020-2025</v>
      </c>
      <c r="J8" s="6" t="str">
        <f t="shared" si="1"/>
        <v>A1_R2_C2</v>
      </c>
      <c r="L8" s="6" t="s">
        <v>19</v>
      </c>
    </row>
    <row r="9" spans="1:12" x14ac:dyDescent="0.3">
      <c r="A9" t="s">
        <v>11</v>
      </c>
      <c r="B9" t="s">
        <v>18</v>
      </c>
      <c r="C9" t="s">
        <v>13</v>
      </c>
      <c r="D9">
        <v>-34.1</v>
      </c>
      <c r="E9">
        <v>-25.8</v>
      </c>
      <c r="F9" t="s">
        <v>13</v>
      </c>
      <c r="G9" t="s">
        <v>13</v>
      </c>
      <c r="H9" t="s">
        <v>13</v>
      </c>
      <c r="I9" s="6" t="str">
        <f t="shared" si="0"/>
        <v>A1_R2_C3_2020-2025</v>
      </c>
      <c r="J9" s="6" t="str">
        <f t="shared" si="1"/>
        <v>A1_R2_C3</v>
      </c>
      <c r="L9" s="6" t="s">
        <v>20</v>
      </c>
    </row>
    <row r="10" spans="1:12" x14ac:dyDescent="0.3">
      <c r="A10" t="s">
        <v>11</v>
      </c>
      <c r="B10" t="s">
        <v>19</v>
      </c>
      <c r="C10" t="s">
        <v>13</v>
      </c>
      <c r="D10">
        <v>-30</v>
      </c>
      <c r="E10">
        <v>-27</v>
      </c>
      <c r="F10" t="s">
        <v>13</v>
      </c>
      <c r="G10" t="s">
        <v>13</v>
      </c>
      <c r="H10" t="s">
        <v>13</v>
      </c>
      <c r="I10" s="6" t="str">
        <f t="shared" si="0"/>
        <v>A2_R1_C1_2020-2025</v>
      </c>
      <c r="J10" s="6" t="str">
        <f t="shared" si="1"/>
        <v>A2_R1_C1</v>
      </c>
      <c r="L10" s="6" t="s">
        <v>21</v>
      </c>
    </row>
    <row r="11" spans="1:12" x14ac:dyDescent="0.3">
      <c r="A11" t="s">
        <v>11</v>
      </c>
      <c r="B11" t="s">
        <v>20</v>
      </c>
      <c r="C11" t="s">
        <v>13</v>
      </c>
      <c r="D11">
        <v>-30</v>
      </c>
      <c r="E11">
        <v>-27</v>
      </c>
      <c r="F11" t="s">
        <v>13</v>
      </c>
      <c r="G11" t="s">
        <v>13</v>
      </c>
      <c r="H11" t="s">
        <v>13</v>
      </c>
      <c r="I11" s="6" t="str">
        <f t="shared" si="0"/>
        <v>A2_R1_C2_2020-2025</v>
      </c>
      <c r="J11" s="6" t="str">
        <f t="shared" si="1"/>
        <v>A2_R1_C2</v>
      </c>
      <c r="L11" s="6" t="s">
        <v>22</v>
      </c>
    </row>
    <row r="12" spans="1:12" x14ac:dyDescent="0.3">
      <c r="A12" t="s">
        <v>11</v>
      </c>
      <c r="B12" t="s">
        <v>21</v>
      </c>
      <c r="C12" t="s">
        <v>13</v>
      </c>
      <c r="D12">
        <v>-30</v>
      </c>
      <c r="E12">
        <v>-27</v>
      </c>
      <c r="F12" t="s">
        <v>13</v>
      </c>
      <c r="G12" t="s">
        <v>13</v>
      </c>
      <c r="H12" t="s">
        <v>13</v>
      </c>
      <c r="I12" s="6" t="str">
        <f t="shared" si="0"/>
        <v>A2_R1_C3_2020-2025</v>
      </c>
      <c r="J12" s="6" t="str">
        <f t="shared" si="1"/>
        <v>A2_R1_C3</v>
      </c>
      <c r="L12" s="6" t="s">
        <v>23</v>
      </c>
    </row>
    <row r="13" spans="1:12" x14ac:dyDescent="0.3">
      <c r="A13" t="s">
        <v>11</v>
      </c>
      <c r="B13" t="s">
        <v>22</v>
      </c>
      <c r="C13" t="s">
        <v>13</v>
      </c>
      <c r="D13">
        <v>-29.9</v>
      </c>
      <c r="E13">
        <v>-27</v>
      </c>
      <c r="F13" t="s">
        <v>13</v>
      </c>
      <c r="G13" t="s">
        <v>13</v>
      </c>
      <c r="H13" t="s">
        <v>13</v>
      </c>
      <c r="I13" s="6" t="str">
        <f t="shared" si="0"/>
        <v>A2_R2_C1_2020-2025</v>
      </c>
      <c r="J13" s="6" t="str">
        <f t="shared" si="1"/>
        <v>A2_R2_C1</v>
      </c>
      <c r="L13" s="6" t="s">
        <v>24</v>
      </c>
    </row>
    <row r="14" spans="1:12" x14ac:dyDescent="0.3">
      <c r="A14" t="s">
        <v>11</v>
      </c>
      <c r="B14" t="s">
        <v>23</v>
      </c>
      <c r="C14" t="s">
        <v>13</v>
      </c>
      <c r="D14">
        <v>-29.9</v>
      </c>
      <c r="E14">
        <v>-27</v>
      </c>
      <c r="F14" t="s">
        <v>13</v>
      </c>
      <c r="G14" t="s">
        <v>13</v>
      </c>
      <c r="H14" t="s">
        <v>13</v>
      </c>
      <c r="I14" s="6" t="str">
        <f t="shared" si="0"/>
        <v>A2_R2_C2_2020-2025</v>
      </c>
      <c r="J14" s="6" t="str">
        <f t="shared" si="1"/>
        <v>A2_R2_C2</v>
      </c>
      <c r="L14" s="6" t="s">
        <v>25</v>
      </c>
    </row>
    <row r="15" spans="1:12" x14ac:dyDescent="0.3">
      <c r="A15" t="s">
        <v>11</v>
      </c>
      <c r="B15" t="s">
        <v>24</v>
      </c>
      <c r="C15" t="s">
        <v>13</v>
      </c>
      <c r="D15">
        <v>-29.9</v>
      </c>
      <c r="E15">
        <v>-27</v>
      </c>
      <c r="F15" t="s">
        <v>13</v>
      </c>
      <c r="G15" t="s">
        <v>13</v>
      </c>
      <c r="H15" t="s">
        <v>13</v>
      </c>
      <c r="I15" s="6" t="str">
        <f t="shared" si="0"/>
        <v>A2_R2_C3_2020-2025</v>
      </c>
      <c r="J15" s="6" t="str">
        <f t="shared" si="1"/>
        <v>A2_R2_C3</v>
      </c>
      <c r="L15" s="6" t="s">
        <v>26</v>
      </c>
    </row>
    <row r="16" spans="1:12" x14ac:dyDescent="0.3">
      <c r="A16" t="s">
        <v>11</v>
      </c>
      <c r="B16" t="s">
        <v>25</v>
      </c>
      <c r="C16" t="s">
        <v>13</v>
      </c>
      <c r="D16">
        <v>-26.6</v>
      </c>
      <c r="E16">
        <v>-27.9</v>
      </c>
      <c r="F16" t="s">
        <v>13</v>
      </c>
      <c r="G16" t="s">
        <v>13</v>
      </c>
      <c r="H16" t="s">
        <v>13</v>
      </c>
      <c r="I16" s="6" t="str">
        <f t="shared" si="0"/>
        <v>A3_R1_C1_2020-2025</v>
      </c>
      <c r="J16" s="6" t="str">
        <f t="shared" si="1"/>
        <v>A3_R1_C1</v>
      </c>
      <c r="L16" s="6" t="s">
        <v>27</v>
      </c>
    </row>
    <row r="17" spans="1:12" x14ac:dyDescent="0.3">
      <c r="A17" t="s">
        <v>11</v>
      </c>
      <c r="B17" t="s">
        <v>26</v>
      </c>
      <c r="C17" t="s">
        <v>13</v>
      </c>
      <c r="D17">
        <v>-26.6</v>
      </c>
      <c r="E17">
        <v>-27.9</v>
      </c>
      <c r="F17" t="s">
        <v>13</v>
      </c>
      <c r="G17" t="s">
        <v>13</v>
      </c>
      <c r="H17" t="s">
        <v>13</v>
      </c>
      <c r="I17" s="6" t="str">
        <f t="shared" si="0"/>
        <v>A3_R1_C2_2020-2025</v>
      </c>
      <c r="J17" s="6" t="str">
        <f t="shared" si="1"/>
        <v>A3_R1_C2</v>
      </c>
      <c r="L17" s="6" t="s">
        <v>28</v>
      </c>
    </row>
    <row r="18" spans="1:12" x14ac:dyDescent="0.3">
      <c r="A18" t="s">
        <v>11</v>
      </c>
      <c r="B18" t="s">
        <v>27</v>
      </c>
      <c r="C18" t="s">
        <v>13</v>
      </c>
      <c r="D18">
        <v>-26.6</v>
      </c>
      <c r="E18">
        <v>-27.9</v>
      </c>
      <c r="F18" t="s">
        <v>13</v>
      </c>
      <c r="G18" t="s">
        <v>13</v>
      </c>
      <c r="H18" t="s">
        <v>13</v>
      </c>
      <c r="I18" s="6" t="str">
        <f t="shared" si="0"/>
        <v>A3_R1_C3_2020-2025</v>
      </c>
      <c r="J18" s="6" t="str">
        <f t="shared" si="1"/>
        <v>A3_R1_C3</v>
      </c>
      <c r="L18" s="6" t="s">
        <v>29</v>
      </c>
    </row>
    <row r="19" spans="1:12" x14ac:dyDescent="0.3">
      <c r="A19" t="s">
        <v>11</v>
      </c>
      <c r="B19" t="s">
        <v>28</v>
      </c>
      <c r="C19" t="s">
        <v>13</v>
      </c>
      <c r="D19">
        <v>-26.4</v>
      </c>
      <c r="E19">
        <v>-27.9</v>
      </c>
      <c r="F19" t="s">
        <v>13</v>
      </c>
      <c r="G19" t="s">
        <v>13</v>
      </c>
      <c r="H19" t="s">
        <v>13</v>
      </c>
      <c r="I19" s="6" t="str">
        <f t="shared" si="0"/>
        <v>A3_R2_C1_2020-2025</v>
      </c>
      <c r="J19" s="6" t="str">
        <f t="shared" si="1"/>
        <v>A3_R2_C1</v>
      </c>
      <c r="L19" s="6" t="s">
        <v>30</v>
      </c>
    </row>
    <row r="20" spans="1:12" x14ac:dyDescent="0.3">
      <c r="A20" t="s">
        <v>11</v>
      </c>
      <c r="B20" t="s">
        <v>29</v>
      </c>
      <c r="C20" t="s">
        <v>13</v>
      </c>
      <c r="D20">
        <v>-26.4</v>
      </c>
      <c r="E20">
        <v>-27.9</v>
      </c>
      <c r="F20" t="s">
        <v>13</v>
      </c>
      <c r="G20" t="s">
        <v>13</v>
      </c>
      <c r="H20" t="s">
        <v>13</v>
      </c>
      <c r="I20" s="6" t="str">
        <f t="shared" si="0"/>
        <v>A3_R2_C2_2020-2025</v>
      </c>
      <c r="J20" s="6" t="str">
        <f t="shared" si="1"/>
        <v>A3_R2_C2</v>
      </c>
      <c r="L20" s="6" t="s">
        <v>32</v>
      </c>
    </row>
    <row r="21" spans="1:12" x14ac:dyDescent="0.3">
      <c r="A21" t="s">
        <v>11</v>
      </c>
      <c r="B21" t="s">
        <v>30</v>
      </c>
      <c r="C21" t="s">
        <v>13</v>
      </c>
      <c r="D21">
        <v>-26.4</v>
      </c>
      <c r="E21">
        <v>-27.9</v>
      </c>
      <c r="F21" t="s">
        <v>13</v>
      </c>
      <c r="G21" t="s">
        <v>13</v>
      </c>
      <c r="H21" t="s">
        <v>13</v>
      </c>
      <c r="I21" s="6" t="str">
        <f t="shared" si="0"/>
        <v>A3_R2_C3_2020-2025</v>
      </c>
      <c r="J21" s="6" t="str">
        <f t="shared" si="1"/>
        <v>A3_R2_C3</v>
      </c>
      <c r="L21" s="6" t="s">
        <v>34</v>
      </c>
    </row>
    <row r="22" spans="1:12" x14ac:dyDescent="0.3">
      <c r="A22" t="s">
        <v>11</v>
      </c>
      <c r="B22" t="s">
        <v>31</v>
      </c>
      <c r="C22" t="s">
        <v>32</v>
      </c>
      <c r="D22">
        <v>-16</v>
      </c>
      <c r="E22">
        <v>-31</v>
      </c>
      <c r="F22">
        <v>-1.7</v>
      </c>
      <c r="G22">
        <v>-8.3000000000000007</v>
      </c>
      <c r="H22">
        <v>-8.6999999999999993</v>
      </c>
      <c r="I22" s="6" t="str">
        <f t="shared" si="0"/>
        <v>B1_R1_C1_F1_2020-2025</v>
      </c>
      <c r="J22" s="6" t="str">
        <f t="shared" si="1"/>
        <v>B1_R1_C1_F1</v>
      </c>
      <c r="L22" s="6" t="s">
        <v>36</v>
      </c>
    </row>
    <row r="23" spans="1:12" x14ac:dyDescent="0.3">
      <c r="A23" t="s">
        <v>11</v>
      </c>
      <c r="B23" t="s">
        <v>33</v>
      </c>
      <c r="C23" t="s">
        <v>34</v>
      </c>
      <c r="D23">
        <v>-16</v>
      </c>
      <c r="E23">
        <v>-31</v>
      </c>
      <c r="F23">
        <v>-1.7</v>
      </c>
      <c r="G23">
        <v>-8.3000000000000007</v>
      </c>
      <c r="H23">
        <v>-8.6999999999999993</v>
      </c>
      <c r="I23" s="6" t="str">
        <f t="shared" si="0"/>
        <v>B1_R1_C2_F1_2020-2025</v>
      </c>
      <c r="J23" s="6" t="str">
        <f t="shared" si="1"/>
        <v>B1_R1_C2_F1</v>
      </c>
      <c r="L23" s="6" t="s">
        <v>37</v>
      </c>
    </row>
    <row r="24" spans="1:12" x14ac:dyDescent="0.3">
      <c r="A24" t="s">
        <v>11</v>
      </c>
      <c r="B24" t="s">
        <v>35</v>
      </c>
      <c r="C24" t="s">
        <v>36</v>
      </c>
      <c r="D24">
        <v>-16</v>
      </c>
      <c r="E24">
        <v>-31</v>
      </c>
      <c r="F24">
        <v>-1.7</v>
      </c>
      <c r="G24">
        <v>-8.3000000000000007</v>
      </c>
      <c r="H24">
        <v>-8.6999999999999993</v>
      </c>
      <c r="I24" s="6" t="str">
        <f t="shared" si="0"/>
        <v>B1_R1_C3_F1_2020-2025</v>
      </c>
      <c r="J24" s="6" t="str">
        <f t="shared" si="1"/>
        <v>B1_R1_C3_F1</v>
      </c>
      <c r="L24" s="6" t="s">
        <v>38</v>
      </c>
    </row>
    <row r="25" spans="1:12" x14ac:dyDescent="0.3">
      <c r="A25" t="s">
        <v>11</v>
      </c>
      <c r="B25" t="s">
        <v>37</v>
      </c>
      <c r="C25" t="s">
        <v>13</v>
      </c>
      <c r="D25">
        <v>-16.399999999999999</v>
      </c>
      <c r="E25">
        <v>-30.9</v>
      </c>
      <c r="F25" t="s">
        <v>13</v>
      </c>
      <c r="G25" t="s">
        <v>13</v>
      </c>
      <c r="H25" t="s">
        <v>13</v>
      </c>
      <c r="I25" s="6" t="str">
        <f t="shared" si="0"/>
        <v>B1_R2_C1_2020-2025</v>
      </c>
      <c r="J25" s="6" t="str">
        <f t="shared" si="1"/>
        <v>B1_R2_C1</v>
      </c>
      <c r="L25" s="6" t="s">
        <v>39</v>
      </c>
    </row>
    <row r="26" spans="1:12" x14ac:dyDescent="0.3">
      <c r="A26" t="s">
        <v>11</v>
      </c>
      <c r="B26" t="s">
        <v>38</v>
      </c>
      <c r="C26" t="s">
        <v>13</v>
      </c>
      <c r="D26">
        <v>-16.399999999999999</v>
      </c>
      <c r="E26">
        <v>-30.9</v>
      </c>
      <c r="F26" t="s">
        <v>13</v>
      </c>
      <c r="G26" t="s">
        <v>13</v>
      </c>
      <c r="H26" t="s">
        <v>13</v>
      </c>
      <c r="I26" s="6" t="str">
        <f t="shared" si="0"/>
        <v>B1_R2_C2_2020-2025</v>
      </c>
      <c r="J26" s="6" t="str">
        <f t="shared" si="1"/>
        <v>B1_R2_C2</v>
      </c>
      <c r="L26" s="6" t="s">
        <v>41</v>
      </c>
    </row>
    <row r="27" spans="1:12" x14ac:dyDescent="0.3">
      <c r="A27" t="s">
        <v>11</v>
      </c>
      <c r="B27" t="s">
        <v>39</v>
      </c>
      <c r="C27" t="s">
        <v>13</v>
      </c>
      <c r="D27">
        <v>-16.399999999999999</v>
      </c>
      <c r="E27">
        <v>-30.9</v>
      </c>
      <c r="F27" t="s">
        <v>13</v>
      </c>
      <c r="G27" t="s">
        <v>13</v>
      </c>
      <c r="H27" t="s">
        <v>13</v>
      </c>
      <c r="I27" s="6" t="str">
        <f t="shared" si="0"/>
        <v>B1_R2_C3_2020-2025</v>
      </c>
      <c r="J27" s="6" t="str">
        <f t="shared" si="1"/>
        <v>B1_R2_C3</v>
      </c>
      <c r="L27" s="6" t="s">
        <v>43</v>
      </c>
    </row>
    <row r="28" spans="1:12" x14ac:dyDescent="0.3">
      <c r="A28" t="s">
        <v>11</v>
      </c>
      <c r="B28" t="s">
        <v>40</v>
      </c>
      <c r="C28" t="s">
        <v>41</v>
      </c>
      <c r="D28">
        <v>-13.8</v>
      </c>
      <c r="E28">
        <v>-31.8</v>
      </c>
      <c r="F28">
        <v>-2.2000000000000002</v>
      </c>
      <c r="G28">
        <v>-8.5</v>
      </c>
      <c r="H28">
        <v>-9.1999999999999993</v>
      </c>
      <c r="I28" s="6" t="str">
        <f t="shared" si="0"/>
        <v>B2_R1_C1_F1_2020-2025</v>
      </c>
      <c r="J28" s="6" t="str">
        <f t="shared" si="1"/>
        <v>B2_R1_C1_F1</v>
      </c>
      <c r="L28" s="6" t="s">
        <v>44</v>
      </c>
    </row>
    <row r="29" spans="1:12" x14ac:dyDescent="0.3">
      <c r="A29" t="s">
        <v>11</v>
      </c>
      <c r="B29" t="s">
        <v>42</v>
      </c>
      <c r="C29" t="s">
        <v>43</v>
      </c>
      <c r="D29">
        <v>-13.8</v>
      </c>
      <c r="E29">
        <v>-31.8</v>
      </c>
      <c r="F29">
        <v>-2.2000000000000002</v>
      </c>
      <c r="G29">
        <v>-8.5</v>
      </c>
      <c r="H29">
        <v>-9.1999999999999993</v>
      </c>
      <c r="I29" s="6" t="str">
        <f t="shared" si="0"/>
        <v>B2_R1_C2_F1_2020-2025</v>
      </c>
      <c r="J29" s="6" t="str">
        <f t="shared" si="1"/>
        <v>B2_R1_C2_F1</v>
      </c>
      <c r="L29" s="6" t="s">
        <v>45</v>
      </c>
    </row>
    <row r="30" spans="1:12" x14ac:dyDescent="0.3">
      <c r="A30" t="s">
        <v>11</v>
      </c>
      <c r="B30" t="s">
        <v>42</v>
      </c>
      <c r="C30" t="s">
        <v>44</v>
      </c>
      <c r="D30">
        <v>-13.8</v>
      </c>
      <c r="E30">
        <v>-31.8</v>
      </c>
      <c r="F30">
        <v>-2</v>
      </c>
      <c r="G30">
        <v>-8.5</v>
      </c>
      <c r="H30">
        <v>-9.3000000000000007</v>
      </c>
      <c r="I30" s="6" t="str">
        <f t="shared" si="0"/>
        <v>B2_R1_C2_F2_2020-2025</v>
      </c>
      <c r="J30" s="6" t="str">
        <f t="shared" si="1"/>
        <v>B2_R1_C2_F2</v>
      </c>
      <c r="L30" s="6" t="s">
        <v>46</v>
      </c>
    </row>
    <row r="31" spans="1:12" x14ac:dyDescent="0.3">
      <c r="A31" t="s">
        <v>11</v>
      </c>
      <c r="B31" t="s">
        <v>42</v>
      </c>
      <c r="C31" t="s">
        <v>45</v>
      </c>
      <c r="D31">
        <v>-13.8</v>
      </c>
      <c r="E31">
        <v>-31.8</v>
      </c>
      <c r="F31">
        <v>-2.1</v>
      </c>
      <c r="G31">
        <v>-8.5</v>
      </c>
      <c r="H31">
        <v>-9.3000000000000007</v>
      </c>
      <c r="I31" s="6" t="str">
        <f t="shared" si="0"/>
        <v>B2_R1_C2_F3_2020-2025</v>
      </c>
      <c r="J31" s="6" t="str">
        <f t="shared" si="1"/>
        <v>B2_R1_C2_F3</v>
      </c>
      <c r="L31" s="6" t="s">
        <v>47</v>
      </c>
    </row>
    <row r="32" spans="1:12" x14ac:dyDescent="0.3">
      <c r="A32" t="s">
        <v>11</v>
      </c>
      <c r="B32" t="s">
        <v>42</v>
      </c>
      <c r="C32" t="s">
        <v>46</v>
      </c>
      <c r="D32">
        <v>-13.8</v>
      </c>
      <c r="E32">
        <v>-31.8</v>
      </c>
      <c r="F32">
        <v>-2.6</v>
      </c>
      <c r="G32">
        <v>-8.6</v>
      </c>
      <c r="H32">
        <v>-9</v>
      </c>
      <c r="I32" s="6" t="str">
        <f t="shared" si="0"/>
        <v>B2_R1_C2_F4_2020-2025</v>
      </c>
      <c r="J32" s="6" t="str">
        <f t="shared" si="1"/>
        <v>B2_R1_C2_F4</v>
      </c>
      <c r="L32" s="6" t="s">
        <v>48</v>
      </c>
    </row>
    <row r="33" spans="1:12" x14ac:dyDescent="0.3">
      <c r="A33" t="s">
        <v>11</v>
      </c>
      <c r="B33" t="s">
        <v>42</v>
      </c>
      <c r="C33" t="s">
        <v>47</v>
      </c>
      <c r="D33">
        <v>-13.8</v>
      </c>
      <c r="E33">
        <v>-31.8</v>
      </c>
      <c r="F33">
        <v>-2.7</v>
      </c>
      <c r="G33">
        <v>-8.6</v>
      </c>
      <c r="H33">
        <v>-8.9</v>
      </c>
      <c r="I33" s="6" t="str">
        <f t="shared" si="0"/>
        <v>B2_R1_C2_F5_2020-2025</v>
      </c>
      <c r="J33" s="6" t="str">
        <f t="shared" si="1"/>
        <v>B2_R1_C2_F5</v>
      </c>
      <c r="L33" s="6" t="s">
        <v>49</v>
      </c>
    </row>
    <row r="34" spans="1:12" x14ac:dyDescent="0.3">
      <c r="A34" t="s">
        <v>11</v>
      </c>
      <c r="B34" t="s">
        <v>42</v>
      </c>
      <c r="C34" t="s">
        <v>48</v>
      </c>
      <c r="D34">
        <v>-13.8</v>
      </c>
      <c r="E34">
        <v>-31.8</v>
      </c>
      <c r="F34">
        <v>-2.7</v>
      </c>
      <c r="G34">
        <v>-8.6</v>
      </c>
      <c r="H34">
        <v>-8.9</v>
      </c>
      <c r="I34" s="6" t="str">
        <f t="shared" si="0"/>
        <v>B2_R1_C2_F6_2020-2025</v>
      </c>
      <c r="J34" s="6" t="str">
        <f t="shared" si="1"/>
        <v>B2_R1_C2_F6</v>
      </c>
      <c r="L34" s="6" t="s">
        <v>50</v>
      </c>
    </row>
    <row r="35" spans="1:12" x14ac:dyDescent="0.3">
      <c r="A35" t="s">
        <v>11</v>
      </c>
      <c r="B35" t="s">
        <v>42</v>
      </c>
      <c r="C35" t="s">
        <v>49</v>
      </c>
      <c r="D35">
        <v>-13.8</v>
      </c>
      <c r="E35">
        <v>-31.8</v>
      </c>
      <c r="F35">
        <v>-2.8</v>
      </c>
      <c r="G35">
        <v>-8.6</v>
      </c>
      <c r="H35">
        <v>-8.9</v>
      </c>
      <c r="I35" s="6" t="str">
        <f t="shared" si="0"/>
        <v>B2_R1_C2_F7_2020-2025</v>
      </c>
      <c r="J35" s="6" t="str">
        <f t="shared" si="1"/>
        <v>B2_R1_C2_F7</v>
      </c>
      <c r="L35" s="6" t="s">
        <v>51</v>
      </c>
    </row>
    <row r="36" spans="1:12" x14ac:dyDescent="0.3">
      <c r="A36" t="s">
        <v>11</v>
      </c>
      <c r="B36" t="s">
        <v>42</v>
      </c>
      <c r="C36" t="s">
        <v>50</v>
      </c>
      <c r="D36">
        <v>-13.8</v>
      </c>
      <c r="E36">
        <v>-31.8</v>
      </c>
      <c r="F36">
        <v>-2.8</v>
      </c>
      <c r="G36">
        <v>-8.6</v>
      </c>
      <c r="H36">
        <v>-8.9</v>
      </c>
      <c r="I36" s="6" t="str">
        <f t="shared" si="0"/>
        <v>B2_R1_C2_F8_2020-2025</v>
      </c>
      <c r="J36" s="6" t="str">
        <f t="shared" si="1"/>
        <v>B2_R1_C2_F8</v>
      </c>
      <c r="L36" s="6" t="s">
        <v>57</v>
      </c>
    </row>
    <row r="37" spans="1:12" x14ac:dyDescent="0.3">
      <c r="A37" t="s">
        <v>11</v>
      </c>
      <c r="B37" t="s">
        <v>42</v>
      </c>
      <c r="C37" t="s">
        <v>51</v>
      </c>
      <c r="D37">
        <v>-13.8</v>
      </c>
      <c r="E37">
        <v>-31.8</v>
      </c>
      <c r="F37">
        <v>-3.6</v>
      </c>
      <c r="G37">
        <v>-9.1</v>
      </c>
      <c r="H37">
        <v>-8.9</v>
      </c>
      <c r="I37" s="6" t="str">
        <f t="shared" si="0"/>
        <v>B2_R1_C2_F9_2020-2025</v>
      </c>
      <c r="J37" s="6" t="str">
        <f t="shared" si="1"/>
        <v>B2_R1_C2_F9</v>
      </c>
      <c r="L37" s="6" t="s">
        <v>54</v>
      </c>
    </row>
    <row r="38" spans="1:12" x14ac:dyDescent="0.3">
      <c r="A38" t="s">
        <v>11</v>
      </c>
      <c r="B38" t="s">
        <v>42</v>
      </c>
      <c r="C38" t="s">
        <v>52</v>
      </c>
      <c r="D38">
        <v>-13.8</v>
      </c>
      <c r="E38">
        <v>-31.8</v>
      </c>
      <c r="F38">
        <v>-2.2000000000000002</v>
      </c>
      <c r="G38">
        <v>-8</v>
      </c>
      <c r="H38">
        <v>-10.6</v>
      </c>
      <c r="I38" s="6" t="str">
        <f t="shared" si="0"/>
        <v>B2_R1_C2_F1_sob_2020-2025</v>
      </c>
      <c r="J38" s="6" t="str">
        <f t="shared" si="1"/>
        <v>B2_R1_C2_F1_sob</v>
      </c>
      <c r="L38" s="6" t="s">
        <v>52</v>
      </c>
    </row>
    <row r="39" spans="1:12" x14ac:dyDescent="0.3">
      <c r="A39" t="s">
        <v>11</v>
      </c>
      <c r="B39" t="s">
        <v>42</v>
      </c>
      <c r="C39" t="s">
        <v>53</v>
      </c>
      <c r="D39">
        <v>-13.8</v>
      </c>
      <c r="E39">
        <v>-31.8</v>
      </c>
      <c r="F39">
        <v>-2.2000000000000002</v>
      </c>
      <c r="G39">
        <v>-8</v>
      </c>
      <c r="H39">
        <v>-10.6</v>
      </c>
      <c r="I39" s="6" t="str">
        <f t="shared" si="0"/>
        <v>B2_R1_C2_F1_tech_2020-2025</v>
      </c>
      <c r="J39" s="6" t="str">
        <f t="shared" si="1"/>
        <v>B2_R1_C2_F1_tech</v>
      </c>
      <c r="L39" s="6" t="s">
        <v>53</v>
      </c>
    </row>
    <row r="40" spans="1:12" x14ac:dyDescent="0.3">
      <c r="A40" t="s">
        <v>11</v>
      </c>
      <c r="B40" t="s">
        <v>42</v>
      </c>
      <c r="C40" t="s">
        <v>54</v>
      </c>
      <c r="D40">
        <v>-13.8</v>
      </c>
      <c r="E40">
        <v>-31.8</v>
      </c>
      <c r="F40">
        <v>-2.2000000000000002</v>
      </c>
      <c r="G40">
        <v>-13.6</v>
      </c>
      <c r="H40">
        <v>-15</v>
      </c>
      <c r="I40" s="6" t="str">
        <f t="shared" si="0"/>
        <v>B2_R1_C2_F1_charb_2020-2025</v>
      </c>
      <c r="J40" s="6" t="str">
        <f t="shared" si="1"/>
        <v>B2_R1_C2_F1_charb</v>
      </c>
      <c r="L40" s="6" t="s">
        <v>56</v>
      </c>
    </row>
    <row r="41" spans="1:12" x14ac:dyDescent="0.3">
      <c r="A41" t="s">
        <v>11</v>
      </c>
      <c r="B41" t="s">
        <v>42</v>
      </c>
      <c r="C41" t="s">
        <v>57</v>
      </c>
      <c r="D41">
        <v>-13.8</v>
      </c>
      <c r="E41">
        <v>-31.8</v>
      </c>
      <c r="F41">
        <v>-4.5</v>
      </c>
      <c r="G41">
        <v>-9.1999999999999993</v>
      </c>
      <c r="H41">
        <v>-8.4</v>
      </c>
      <c r="I41" s="6" t="str">
        <f t="shared" si="0"/>
        <v>B2_R1_C2_F10_2020-2025</v>
      </c>
      <c r="J41" s="6" t="str">
        <f t="shared" si="1"/>
        <v>B2_R1_C2_F10</v>
      </c>
      <c r="L41" s="6" t="s">
        <v>58</v>
      </c>
    </row>
    <row r="42" spans="1:12" x14ac:dyDescent="0.3">
      <c r="A42" t="s">
        <v>11</v>
      </c>
      <c r="B42" t="s">
        <v>55</v>
      </c>
      <c r="C42" t="s">
        <v>56</v>
      </c>
      <c r="D42">
        <v>-13.8</v>
      </c>
      <c r="E42">
        <v>-31.8</v>
      </c>
      <c r="F42">
        <v>-2.2000000000000002</v>
      </c>
      <c r="G42">
        <v>-8.5</v>
      </c>
      <c r="H42">
        <v>-9.1999999999999993</v>
      </c>
      <c r="I42" s="6" t="str">
        <f t="shared" si="0"/>
        <v>B2_R1_C3_F1_2020-2025</v>
      </c>
      <c r="J42" s="6" t="str">
        <f t="shared" si="1"/>
        <v>B2_R1_C3_F1</v>
      </c>
      <c r="L42" s="6" t="s">
        <v>60</v>
      </c>
    </row>
    <row r="43" spans="1:12" x14ac:dyDescent="0.3">
      <c r="A43" t="s">
        <v>11</v>
      </c>
      <c r="B43" t="s">
        <v>58</v>
      </c>
      <c r="C43" t="s">
        <v>13</v>
      </c>
      <c r="D43">
        <v>-13.3</v>
      </c>
      <c r="E43">
        <v>-31.9</v>
      </c>
      <c r="F43" t="s">
        <v>13</v>
      </c>
      <c r="G43" t="s">
        <v>13</v>
      </c>
      <c r="H43" t="s">
        <v>13</v>
      </c>
      <c r="I43" s="6" t="str">
        <f t="shared" si="0"/>
        <v>B2_R2_C1_2020-2025</v>
      </c>
      <c r="J43" s="6" t="str">
        <f t="shared" si="1"/>
        <v>B2_R2_C1</v>
      </c>
      <c r="L43" s="6" t="s">
        <v>61</v>
      </c>
    </row>
    <row r="44" spans="1:12" x14ac:dyDescent="0.3">
      <c r="A44" t="s">
        <v>11</v>
      </c>
      <c r="B44" t="s">
        <v>59</v>
      </c>
      <c r="C44" t="s">
        <v>60</v>
      </c>
      <c r="D44">
        <v>-13.3</v>
      </c>
      <c r="E44">
        <v>-31.9</v>
      </c>
      <c r="F44">
        <v>-2.2999999999999998</v>
      </c>
      <c r="G44">
        <v>-8.6</v>
      </c>
      <c r="H44">
        <v>-9.1999999999999993</v>
      </c>
      <c r="I44" s="6" t="str">
        <f t="shared" si="0"/>
        <v>B2_R2_C2_F1_2020-2025</v>
      </c>
      <c r="J44" s="6" t="str">
        <f t="shared" si="1"/>
        <v>B2_R2_C2_F1</v>
      </c>
      <c r="L44" s="6" t="s">
        <v>63</v>
      </c>
    </row>
    <row r="45" spans="1:12" x14ac:dyDescent="0.3">
      <c r="A45" t="s">
        <v>11</v>
      </c>
      <c r="B45" t="s">
        <v>61</v>
      </c>
      <c r="C45" t="s">
        <v>13</v>
      </c>
      <c r="D45">
        <v>-13.3</v>
      </c>
      <c r="E45">
        <v>-31.9</v>
      </c>
      <c r="F45" t="s">
        <v>13</v>
      </c>
      <c r="G45" t="s">
        <v>13</v>
      </c>
      <c r="H45" t="s">
        <v>13</v>
      </c>
      <c r="I45" s="6" t="str">
        <f t="shared" si="0"/>
        <v>B2_R2_C3_2020-2025</v>
      </c>
      <c r="J45" s="6" t="str">
        <f t="shared" si="1"/>
        <v>B2_R2_C3</v>
      </c>
      <c r="L45" s="6" t="s">
        <v>65</v>
      </c>
    </row>
    <row r="46" spans="1:12" x14ac:dyDescent="0.3">
      <c r="A46" t="s">
        <v>11</v>
      </c>
      <c r="B46" t="s">
        <v>62</v>
      </c>
      <c r="C46" t="s">
        <v>63</v>
      </c>
      <c r="D46">
        <v>-10.4</v>
      </c>
      <c r="E46">
        <v>-32.9</v>
      </c>
      <c r="F46">
        <v>-2.6</v>
      </c>
      <c r="G46">
        <v>-8.9</v>
      </c>
      <c r="H46">
        <v>-9.8000000000000007</v>
      </c>
      <c r="I46" s="6" t="str">
        <f t="shared" si="0"/>
        <v>B3_R1_C1_F1_2020-2025</v>
      </c>
      <c r="J46" s="6" t="str">
        <f t="shared" si="1"/>
        <v>B3_R1_C1_F1</v>
      </c>
      <c r="L46" s="6" t="s">
        <v>67</v>
      </c>
    </row>
    <row r="47" spans="1:12" x14ac:dyDescent="0.3">
      <c r="A47" t="s">
        <v>11</v>
      </c>
      <c r="B47" t="s">
        <v>64</v>
      </c>
      <c r="C47" t="s">
        <v>65</v>
      </c>
      <c r="D47">
        <v>-10.4</v>
      </c>
      <c r="E47">
        <v>-32.9</v>
      </c>
      <c r="F47">
        <v>-2.6</v>
      </c>
      <c r="G47">
        <v>-8.9</v>
      </c>
      <c r="H47">
        <v>-9.8000000000000007</v>
      </c>
      <c r="I47" s="6" t="str">
        <f t="shared" si="0"/>
        <v>B3_R1_C2_F1_2020-2025</v>
      </c>
      <c r="J47" s="6" t="str">
        <f t="shared" si="1"/>
        <v>B3_R1_C2_F1</v>
      </c>
      <c r="L47" s="6" t="s">
        <v>68</v>
      </c>
    </row>
    <row r="48" spans="1:12" x14ac:dyDescent="0.3">
      <c r="A48" t="s">
        <v>11</v>
      </c>
      <c r="B48" t="s">
        <v>66</v>
      </c>
      <c r="C48" t="s">
        <v>67</v>
      </c>
      <c r="D48">
        <v>-10.4</v>
      </c>
      <c r="E48">
        <v>-32.9</v>
      </c>
      <c r="F48">
        <v>-2.6</v>
      </c>
      <c r="G48">
        <v>-8.9</v>
      </c>
      <c r="H48">
        <v>-9.6999999999999993</v>
      </c>
      <c r="I48" s="6" t="str">
        <f t="shared" si="0"/>
        <v>B3_R1_C3_F1_2020-2025</v>
      </c>
      <c r="J48" s="6" t="str">
        <f t="shared" si="1"/>
        <v>B3_R1_C3_F1</v>
      </c>
      <c r="L48" s="6" t="s">
        <v>69</v>
      </c>
    </row>
    <row r="49" spans="1:12" x14ac:dyDescent="0.3">
      <c r="A49" t="s">
        <v>11</v>
      </c>
      <c r="B49" t="s">
        <v>68</v>
      </c>
      <c r="C49" t="s">
        <v>13</v>
      </c>
      <c r="D49">
        <v>-10.5</v>
      </c>
      <c r="E49">
        <v>-32.799999999999997</v>
      </c>
      <c r="F49" t="s">
        <v>13</v>
      </c>
      <c r="G49" t="s">
        <v>13</v>
      </c>
      <c r="H49" t="s">
        <v>13</v>
      </c>
      <c r="I49" s="6" t="str">
        <f t="shared" si="0"/>
        <v>B3_R2_C1_2020-2025</v>
      </c>
      <c r="J49" s="6" t="str">
        <f t="shared" si="1"/>
        <v>B3_R2_C1</v>
      </c>
      <c r="L49" s="6" t="s">
        <v>70</v>
      </c>
    </row>
    <row r="50" spans="1:12" x14ac:dyDescent="0.3">
      <c r="A50" t="s">
        <v>11</v>
      </c>
      <c r="B50" t="s">
        <v>69</v>
      </c>
      <c r="C50" t="s">
        <v>13</v>
      </c>
      <c r="D50">
        <v>-10.5</v>
      </c>
      <c r="E50">
        <v>-32.799999999999997</v>
      </c>
      <c r="F50" t="s">
        <v>13</v>
      </c>
      <c r="G50" t="s">
        <v>13</v>
      </c>
      <c r="H50" t="s">
        <v>13</v>
      </c>
      <c r="I50" s="6" t="str">
        <f t="shared" si="0"/>
        <v>B3_R2_C2_2020-2025</v>
      </c>
      <c r="J50" s="6" t="str">
        <f t="shared" si="1"/>
        <v>B3_R2_C2</v>
      </c>
    </row>
    <row r="51" spans="1:12" x14ac:dyDescent="0.3">
      <c r="A51" t="s">
        <v>11</v>
      </c>
      <c r="B51" t="s">
        <v>70</v>
      </c>
      <c r="C51" t="s">
        <v>13</v>
      </c>
      <c r="D51">
        <v>-10.5</v>
      </c>
      <c r="E51">
        <v>-32.799999999999997</v>
      </c>
      <c r="F51" t="s">
        <v>13</v>
      </c>
      <c r="G51" t="s">
        <v>13</v>
      </c>
      <c r="H51" t="s">
        <v>13</v>
      </c>
      <c r="I51" s="6" t="str">
        <f t="shared" si="0"/>
        <v>B3_R2_C3_2020-2025</v>
      </c>
      <c r="J51" s="6" t="str">
        <f t="shared" si="1"/>
        <v>B3_R2_C3</v>
      </c>
    </row>
    <row r="52" spans="1:12" x14ac:dyDescent="0.3">
      <c r="A52" t="s">
        <v>71</v>
      </c>
      <c r="B52" t="s">
        <v>12</v>
      </c>
      <c r="C52" t="s">
        <v>13</v>
      </c>
      <c r="D52">
        <v>-41</v>
      </c>
      <c r="E52">
        <v>-12.2</v>
      </c>
      <c r="F52" t="s">
        <v>13</v>
      </c>
      <c r="G52" t="s">
        <v>13</v>
      </c>
      <c r="H52" t="s">
        <v>13</v>
      </c>
      <c r="I52" s="6" t="str">
        <f t="shared" si="0"/>
        <v>A1_R1_C1_2025-2030</v>
      </c>
      <c r="J52" s="6" t="str">
        <f t="shared" si="1"/>
        <v>A1_R1_C1</v>
      </c>
    </row>
    <row r="53" spans="1:12" x14ac:dyDescent="0.3">
      <c r="A53" t="s">
        <v>71</v>
      </c>
      <c r="B53" t="s">
        <v>14</v>
      </c>
      <c r="C53" t="s">
        <v>13</v>
      </c>
      <c r="D53">
        <v>-41</v>
      </c>
      <c r="E53">
        <v>-12.2</v>
      </c>
      <c r="F53" t="s">
        <v>13</v>
      </c>
      <c r="G53" t="s">
        <v>13</v>
      </c>
      <c r="H53" t="s">
        <v>13</v>
      </c>
      <c r="I53" s="6" t="str">
        <f t="shared" si="0"/>
        <v>A1_R1_C2_2025-2030</v>
      </c>
      <c r="J53" s="6" t="str">
        <f t="shared" si="1"/>
        <v>A1_R1_C2</v>
      </c>
    </row>
    <row r="54" spans="1:12" x14ac:dyDescent="0.3">
      <c r="A54" t="s">
        <v>71</v>
      </c>
      <c r="B54" t="s">
        <v>15</v>
      </c>
      <c r="C54" t="s">
        <v>13</v>
      </c>
      <c r="D54">
        <v>-29.5</v>
      </c>
      <c r="E54">
        <v>-19.600000000000001</v>
      </c>
      <c r="F54" t="s">
        <v>13</v>
      </c>
      <c r="G54" t="s">
        <v>13</v>
      </c>
      <c r="H54" t="s">
        <v>13</v>
      </c>
      <c r="I54" s="6" t="str">
        <f t="shared" si="0"/>
        <v>A1_R1_C3_2025-2030</v>
      </c>
      <c r="J54" s="6" t="str">
        <f t="shared" si="1"/>
        <v>A1_R1_C3</v>
      </c>
    </row>
    <row r="55" spans="1:12" x14ac:dyDescent="0.3">
      <c r="A55" t="s">
        <v>71</v>
      </c>
      <c r="B55" t="s">
        <v>16</v>
      </c>
      <c r="C55" t="s">
        <v>13</v>
      </c>
      <c r="D55">
        <v>-39.9</v>
      </c>
      <c r="E55">
        <v>-12.3</v>
      </c>
      <c r="F55" t="s">
        <v>13</v>
      </c>
      <c r="G55" t="s">
        <v>13</v>
      </c>
      <c r="H55" t="s">
        <v>13</v>
      </c>
      <c r="I55" s="6" t="str">
        <f t="shared" si="0"/>
        <v>A1_R2_C1_2025-2030</v>
      </c>
      <c r="J55" s="6" t="str">
        <f t="shared" si="1"/>
        <v>A1_R2_C1</v>
      </c>
    </row>
    <row r="56" spans="1:12" x14ac:dyDescent="0.3">
      <c r="A56" t="s">
        <v>71</v>
      </c>
      <c r="B56" t="s">
        <v>17</v>
      </c>
      <c r="C56" t="s">
        <v>13</v>
      </c>
      <c r="D56">
        <v>-39.9</v>
      </c>
      <c r="E56">
        <v>-12.3</v>
      </c>
      <c r="F56" t="s">
        <v>13</v>
      </c>
      <c r="G56" t="s">
        <v>13</v>
      </c>
      <c r="H56" t="s">
        <v>13</v>
      </c>
      <c r="I56" s="6" t="str">
        <f t="shared" si="0"/>
        <v>A1_R2_C2_2025-2030</v>
      </c>
      <c r="J56" s="6" t="str">
        <f t="shared" si="1"/>
        <v>A1_R2_C2</v>
      </c>
    </row>
    <row r="57" spans="1:12" x14ac:dyDescent="0.3">
      <c r="A57" t="s">
        <v>71</v>
      </c>
      <c r="B57" t="s">
        <v>18</v>
      </c>
      <c r="C57" t="s">
        <v>13</v>
      </c>
      <c r="D57">
        <v>-29.4</v>
      </c>
      <c r="E57">
        <v>-19.399999999999999</v>
      </c>
      <c r="F57" t="s">
        <v>13</v>
      </c>
      <c r="G57" t="s">
        <v>13</v>
      </c>
      <c r="H57" t="s">
        <v>13</v>
      </c>
      <c r="I57" s="6" t="str">
        <f t="shared" si="0"/>
        <v>A1_R2_C3_2025-2030</v>
      </c>
      <c r="J57" s="6" t="str">
        <f t="shared" si="1"/>
        <v>A1_R2_C3</v>
      </c>
    </row>
    <row r="58" spans="1:12" x14ac:dyDescent="0.3">
      <c r="A58" t="s">
        <v>71</v>
      </c>
      <c r="B58" t="s">
        <v>19</v>
      </c>
      <c r="C58" t="s">
        <v>13</v>
      </c>
      <c r="D58">
        <v>-29.6</v>
      </c>
      <c r="E58">
        <v>-15.6</v>
      </c>
      <c r="F58" t="s">
        <v>13</v>
      </c>
      <c r="G58" t="s">
        <v>13</v>
      </c>
      <c r="H58" t="s">
        <v>13</v>
      </c>
      <c r="I58" s="6" t="str">
        <f t="shared" si="0"/>
        <v>A2_R1_C1_2025-2030</v>
      </c>
      <c r="J58" s="6" t="str">
        <f t="shared" si="1"/>
        <v>A2_R1_C1</v>
      </c>
    </row>
    <row r="59" spans="1:12" x14ac:dyDescent="0.3">
      <c r="A59" t="s">
        <v>71</v>
      </c>
      <c r="B59" t="s">
        <v>20</v>
      </c>
      <c r="C59" t="s">
        <v>13</v>
      </c>
      <c r="D59">
        <v>-29.6</v>
      </c>
      <c r="E59">
        <v>-15.6</v>
      </c>
      <c r="F59" t="s">
        <v>13</v>
      </c>
      <c r="G59" t="s">
        <v>13</v>
      </c>
      <c r="H59" t="s">
        <v>13</v>
      </c>
      <c r="I59" s="6" t="str">
        <f t="shared" si="0"/>
        <v>A2_R1_C2_2025-2030</v>
      </c>
      <c r="J59" s="6" t="str">
        <f t="shared" si="1"/>
        <v>A2_R1_C2</v>
      </c>
    </row>
    <row r="60" spans="1:12" x14ac:dyDescent="0.3">
      <c r="A60" t="s">
        <v>71</v>
      </c>
      <c r="B60" t="s">
        <v>21</v>
      </c>
      <c r="C60" t="s">
        <v>13</v>
      </c>
      <c r="D60">
        <v>-21.9</v>
      </c>
      <c r="E60">
        <v>-21.4</v>
      </c>
      <c r="F60" t="s">
        <v>13</v>
      </c>
      <c r="G60" t="s">
        <v>13</v>
      </c>
      <c r="H60" t="s">
        <v>13</v>
      </c>
      <c r="I60" s="6" t="str">
        <f t="shared" si="0"/>
        <v>A2_R1_C3_2025-2030</v>
      </c>
      <c r="J60" s="6" t="str">
        <f t="shared" si="1"/>
        <v>A2_R1_C3</v>
      </c>
    </row>
    <row r="61" spans="1:12" x14ac:dyDescent="0.3">
      <c r="A61" t="s">
        <v>71</v>
      </c>
      <c r="B61" t="s">
        <v>22</v>
      </c>
      <c r="C61" t="s">
        <v>13</v>
      </c>
      <c r="D61">
        <v>-31</v>
      </c>
      <c r="E61">
        <v>-14.8</v>
      </c>
      <c r="F61" t="s">
        <v>13</v>
      </c>
      <c r="G61" t="s">
        <v>13</v>
      </c>
      <c r="H61" t="s">
        <v>13</v>
      </c>
      <c r="I61" s="6" t="str">
        <f t="shared" si="0"/>
        <v>A2_R2_C1_2025-2030</v>
      </c>
      <c r="J61" s="6" t="str">
        <f t="shared" si="1"/>
        <v>A2_R2_C1</v>
      </c>
    </row>
    <row r="62" spans="1:12" x14ac:dyDescent="0.3">
      <c r="A62" t="s">
        <v>71</v>
      </c>
      <c r="B62" t="s">
        <v>23</v>
      </c>
      <c r="C62" t="s">
        <v>13</v>
      </c>
      <c r="D62">
        <v>-31</v>
      </c>
      <c r="E62">
        <v>-14.8</v>
      </c>
      <c r="F62" t="s">
        <v>13</v>
      </c>
      <c r="G62" t="s">
        <v>13</v>
      </c>
      <c r="H62" t="s">
        <v>13</v>
      </c>
      <c r="I62" s="6" t="str">
        <f t="shared" si="0"/>
        <v>A2_R2_C2_2025-2030</v>
      </c>
      <c r="J62" s="6" t="str">
        <f t="shared" si="1"/>
        <v>A2_R2_C2</v>
      </c>
    </row>
    <row r="63" spans="1:12" x14ac:dyDescent="0.3">
      <c r="A63" t="s">
        <v>71</v>
      </c>
      <c r="B63" t="s">
        <v>24</v>
      </c>
      <c r="C63" t="s">
        <v>13</v>
      </c>
      <c r="D63">
        <v>-22</v>
      </c>
      <c r="E63">
        <v>-21</v>
      </c>
      <c r="F63" t="s">
        <v>13</v>
      </c>
      <c r="G63" t="s">
        <v>13</v>
      </c>
      <c r="H63" t="s">
        <v>13</v>
      </c>
      <c r="I63" s="6" t="str">
        <f t="shared" si="0"/>
        <v>A2_R2_C3_2025-2030</v>
      </c>
      <c r="J63" s="6" t="str">
        <f t="shared" si="1"/>
        <v>A2_R2_C3</v>
      </c>
    </row>
    <row r="64" spans="1:12" x14ac:dyDescent="0.3">
      <c r="A64" t="s">
        <v>71</v>
      </c>
      <c r="B64" t="s">
        <v>25</v>
      </c>
      <c r="C64" t="s">
        <v>13</v>
      </c>
      <c r="D64">
        <v>-18.899999999999999</v>
      </c>
      <c r="E64">
        <v>-18.899999999999999</v>
      </c>
      <c r="F64" t="s">
        <v>13</v>
      </c>
      <c r="G64" t="s">
        <v>13</v>
      </c>
      <c r="H64" t="s">
        <v>13</v>
      </c>
      <c r="I64" s="6" t="str">
        <f t="shared" si="0"/>
        <v>A3_R1_C1_2025-2030</v>
      </c>
      <c r="J64" s="6" t="str">
        <f t="shared" si="1"/>
        <v>A3_R1_C1</v>
      </c>
    </row>
    <row r="65" spans="1:10" x14ac:dyDescent="0.3">
      <c r="A65" t="s">
        <v>71</v>
      </c>
      <c r="B65" t="s">
        <v>26</v>
      </c>
      <c r="C65" t="s">
        <v>13</v>
      </c>
      <c r="D65">
        <v>-18.899999999999999</v>
      </c>
      <c r="E65">
        <v>-18.899999999999999</v>
      </c>
      <c r="F65" t="s">
        <v>13</v>
      </c>
      <c r="G65" t="s">
        <v>13</v>
      </c>
      <c r="H65" t="s">
        <v>13</v>
      </c>
      <c r="I65" s="6" t="str">
        <f t="shared" si="0"/>
        <v>A3_R1_C2_2025-2030</v>
      </c>
      <c r="J65" s="6" t="str">
        <f t="shared" si="1"/>
        <v>A3_R1_C2</v>
      </c>
    </row>
    <row r="66" spans="1:10" x14ac:dyDescent="0.3">
      <c r="A66" t="s">
        <v>71</v>
      </c>
      <c r="B66" t="s">
        <v>27</v>
      </c>
      <c r="C66" t="s">
        <v>13</v>
      </c>
      <c r="D66">
        <v>-15</v>
      </c>
      <c r="E66">
        <v>-22.9</v>
      </c>
      <c r="F66" t="s">
        <v>13</v>
      </c>
      <c r="G66" t="s">
        <v>13</v>
      </c>
      <c r="H66" t="s">
        <v>13</v>
      </c>
      <c r="I66" s="6" t="str">
        <f t="shared" si="0"/>
        <v>A3_R1_C3_2025-2030</v>
      </c>
      <c r="J66" s="6" t="str">
        <f t="shared" si="1"/>
        <v>A3_R1_C3</v>
      </c>
    </row>
    <row r="67" spans="1:10" x14ac:dyDescent="0.3">
      <c r="A67" t="s">
        <v>71</v>
      </c>
      <c r="B67" t="s">
        <v>28</v>
      </c>
      <c r="C67" t="s">
        <v>13</v>
      </c>
      <c r="D67">
        <v>-20.6</v>
      </c>
      <c r="E67">
        <v>-17.600000000000001</v>
      </c>
      <c r="F67" t="s">
        <v>13</v>
      </c>
      <c r="G67" t="s">
        <v>13</v>
      </c>
      <c r="H67" t="s">
        <v>13</v>
      </c>
      <c r="I67" s="6" t="str">
        <f t="shared" ref="I67:I130" si="2">IF(C67="NA",B67,C67)&amp;"_"&amp;SUBSTITUTE(A67,"_","-")</f>
        <v>A3_R2_C1_2025-2030</v>
      </c>
      <c r="J67" s="6" t="str">
        <f t="shared" ref="J67:J130" si="3">IF(C67="NA",B67,C67)</f>
        <v>A3_R2_C1</v>
      </c>
    </row>
    <row r="68" spans="1:10" x14ac:dyDescent="0.3">
      <c r="A68" t="s">
        <v>71</v>
      </c>
      <c r="B68" t="s">
        <v>29</v>
      </c>
      <c r="C68" t="s">
        <v>13</v>
      </c>
      <c r="D68">
        <v>-20.6</v>
      </c>
      <c r="E68">
        <v>-17.600000000000001</v>
      </c>
      <c r="F68" t="s">
        <v>13</v>
      </c>
      <c r="G68" t="s">
        <v>13</v>
      </c>
      <c r="H68" t="s">
        <v>13</v>
      </c>
      <c r="I68" s="6" t="str">
        <f t="shared" si="2"/>
        <v>A3_R2_C2_2025-2030</v>
      </c>
      <c r="J68" s="6" t="str">
        <f t="shared" si="3"/>
        <v>A3_R2_C2</v>
      </c>
    </row>
    <row r="69" spans="1:10" x14ac:dyDescent="0.3">
      <c r="A69" t="s">
        <v>71</v>
      </c>
      <c r="B69" t="s">
        <v>30</v>
      </c>
      <c r="C69" t="s">
        <v>13</v>
      </c>
      <c r="D69">
        <v>-14.9</v>
      </c>
      <c r="E69">
        <v>-22.6</v>
      </c>
      <c r="F69" t="s">
        <v>13</v>
      </c>
      <c r="G69" t="s">
        <v>13</v>
      </c>
      <c r="H69" t="s">
        <v>13</v>
      </c>
      <c r="I69" s="6" t="str">
        <f t="shared" si="2"/>
        <v>A3_R2_C3_2025-2030</v>
      </c>
      <c r="J69" s="6" t="str">
        <f t="shared" si="3"/>
        <v>A3_R2_C3</v>
      </c>
    </row>
    <row r="70" spans="1:10" x14ac:dyDescent="0.3">
      <c r="A70" t="s">
        <v>71</v>
      </c>
      <c r="B70" t="s">
        <v>31</v>
      </c>
      <c r="C70" t="s">
        <v>32</v>
      </c>
      <c r="D70">
        <v>-31.6</v>
      </c>
      <c r="E70">
        <v>-13.1</v>
      </c>
      <c r="F70">
        <v>-1.7</v>
      </c>
      <c r="G70">
        <v>-8.1</v>
      </c>
      <c r="H70">
        <v>-8.6999999999999993</v>
      </c>
      <c r="I70" s="6" t="str">
        <f t="shared" si="2"/>
        <v>B1_R1_C1_F1_2025-2030</v>
      </c>
      <c r="J70" s="6" t="str">
        <f t="shared" si="3"/>
        <v>B1_R1_C1_F1</v>
      </c>
    </row>
    <row r="71" spans="1:10" x14ac:dyDescent="0.3">
      <c r="A71" t="s">
        <v>71</v>
      </c>
      <c r="B71" t="s">
        <v>33</v>
      </c>
      <c r="C71" t="s">
        <v>34</v>
      </c>
      <c r="D71">
        <v>-31.6</v>
      </c>
      <c r="E71">
        <v>-13.1</v>
      </c>
      <c r="F71">
        <v>-1.7</v>
      </c>
      <c r="G71">
        <v>-8.1</v>
      </c>
      <c r="H71">
        <v>-8.6999999999999993</v>
      </c>
      <c r="I71" s="6" t="str">
        <f t="shared" si="2"/>
        <v>B1_R1_C2_F1_2025-2030</v>
      </c>
      <c r="J71" s="6" t="str">
        <f t="shared" si="3"/>
        <v>B1_R1_C2_F1</v>
      </c>
    </row>
    <row r="72" spans="1:10" x14ac:dyDescent="0.3">
      <c r="A72" t="s">
        <v>71</v>
      </c>
      <c r="B72" t="s">
        <v>35</v>
      </c>
      <c r="C72" t="s">
        <v>36</v>
      </c>
      <c r="D72">
        <v>-3.3</v>
      </c>
      <c r="E72">
        <v>-25.1</v>
      </c>
      <c r="F72">
        <v>-1.8</v>
      </c>
      <c r="G72">
        <v>-8.1</v>
      </c>
      <c r="H72">
        <v>-8.6999999999999993</v>
      </c>
      <c r="I72" s="6" t="str">
        <f t="shared" si="2"/>
        <v>B1_R1_C3_F1_2025-2030</v>
      </c>
      <c r="J72" s="6" t="str">
        <f t="shared" si="3"/>
        <v>B1_R1_C3_F1</v>
      </c>
    </row>
    <row r="73" spans="1:10" x14ac:dyDescent="0.3">
      <c r="A73" t="s">
        <v>71</v>
      </c>
      <c r="B73" t="s">
        <v>37</v>
      </c>
      <c r="C73" t="s">
        <v>13</v>
      </c>
      <c r="D73">
        <v>-32.1</v>
      </c>
      <c r="E73">
        <v>-12.6</v>
      </c>
      <c r="F73" t="s">
        <v>13</v>
      </c>
      <c r="G73" t="s">
        <v>13</v>
      </c>
      <c r="H73" t="s">
        <v>13</v>
      </c>
      <c r="I73" s="6" t="str">
        <f t="shared" si="2"/>
        <v>B1_R2_C1_2025-2030</v>
      </c>
      <c r="J73" s="6" t="str">
        <f t="shared" si="3"/>
        <v>B1_R2_C1</v>
      </c>
    </row>
    <row r="74" spans="1:10" x14ac:dyDescent="0.3">
      <c r="A74" t="s">
        <v>71</v>
      </c>
      <c r="B74" t="s">
        <v>38</v>
      </c>
      <c r="C74" t="s">
        <v>13</v>
      </c>
      <c r="D74">
        <v>-32.1</v>
      </c>
      <c r="E74">
        <v>-12.6</v>
      </c>
      <c r="F74" t="s">
        <v>13</v>
      </c>
      <c r="G74" t="s">
        <v>13</v>
      </c>
      <c r="H74" t="s">
        <v>13</v>
      </c>
      <c r="I74" s="6" t="str">
        <f t="shared" si="2"/>
        <v>B1_R2_C2_2025-2030</v>
      </c>
      <c r="J74" s="6" t="str">
        <f t="shared" si="3"/>
        <v>B1_R2_C2</v>
      </c>
    </row>
    <row r="75" spans="1:10" x14ac:dyDescent="0.3">
      <c r="A75" t="s">
        <v>71</v>
      </c>
      <c r="B75" t="s">
        <v>39</v>
      </c>
      <c r="C75" t="s">
        <v>13</v>
      </c>
      <c r="D75">
        <v>-3.2</v>
      </c>
      <c r="E75">
        <v>-24.9</v>
      </c>
      <c r="F75" t="s">
        <v>13</v>
      </c>
      <c r="G75" t="s">
        <v>13</v>
      </c>
      <c r="H75" t="s">
        <v>13</v>
      </c>
      <c r="I75" s="6" t="str">
        <f t="shared" si="2"/>
        <v>B1_R2_C3_2025-2030</v>
      </c>
      <c r="J75" s="6" t="str">
        <f t="shared" si="3"/>
        <v>B1_R2_C3</v>
      </c>
    </row>
    <row r="76" spans="1:10" x14ac:dyDescent="0.3">
      <c r="A76" t="s">
        <v>71</v>
      </c>
      <c r="B76" t="s">
        <v>40</v>
      </c>
      <c r="C76" t="s">
        <v>41</v>
      </c>
      <c r="D76">
        <v>-22</v>
      </c>
      <c r="E76">
        <v>-16.2</v>
      </c>
      <c r="F76">
        <v>-3</v>
      </c>
      <c r="G76">
        <v>-8.8000000000000007</v>
      </c>
      <c r="H76">
        <v>-10.3</v>
      </c>
      <c r="I76" s="6" t="str">
        <f t="shared" si="2"/>
        <v>B2_R1_C1_F1_2025-2030</v>
      </c>
      <c r="J76" s="6" t="str">
        <f t="shared" si="3"/>
        <v>B2_R1_C1_F1</v>
      </c>
    </row>
    <row r="77" spans="1:10" x14ac:dyDescent="0.3">
      <c r="A77" t="s">
        <v>71</v>
      </c>
      <c r="B77" t="s">
        <v>42</v>
      </c>
      <c r="C77" t="s">
        <v>43</v>
      </c>
      <c r="D77">
        <v>-22</v>
      </c>
      <c r="E77">
        <v>-16.2</v>
      </c>
      <c r="F77">
        <v>-3</v>
      </c>
      <c r="G77">
        <v>-8.8000000000000007</v>
      </c>
      <c r="H77">
        <v>-10.3</v>
      </c>
      <c r="I77" s="6" t="str">
        <f t="shared" si="2"/>
        <v>B2_R1_C2_F1_2025-2030</v>
      </c>
      <c r="J77" s="6" t="str">
        <f t="shared" si="3"/>
        <v>B2_R1_C2_F1</v>
      </c>
    </row>
    <row r="78" spans="1:10" x14ac:dyDescent="0.3">
      <c r="A78" t="s">
        <v>71</v>
      </c>
      <c r="B78" t="s">
        <v>42</v>
      </c>
      <c r="C78" t="s">
        <v>44</v>
      </c>
      <c r="D78">
        <v>-22</v>
      </c>
      <c r="E78">
        <v>-16.2</v>
      </c>
      <c r="F78">
        <v>-2.7</v>
      </c>
      <c r="G78">
        <v>-8.6999999999999993</v>
      </c>
      <c r="H78">
        <v>-10.5</v>
      </c>
      <c r="I78" s="6" t="str">
        <f t="shared" si="2"/>
        <v>B2_R1_C2_F2_2025-2030</v>
      </c>
      <c r="J78" s="6" t="str">
        <f t="shared" si="3"/>
        <v>B2_R1_C2_F2</v>
      </c>
    </row>
    <row r="79" spans="1:10" x14ac:dyDescent="0.3">
      <c r="A79" t="s">
        <v>71</v>
      </c>
      <c r="B79" t="s">
        <v>42</v>
      </c>
      <c r="C79" t="s">
        <v>45</v>
      </c>
      <c r="D79">
        <v>-22</v>
      </c>
      <c r="E79">
        <v>-16.2</v>
      </c>
      <c r="F79">
        <v>-2.8</v>
      </c>
      <c r="G79">
        <v>-8.8000000000000007</v>
      </c>
      <c r="H79">
        <v>-10.4</v>
      </c>
      <c r="I79" s="6" t="str">
        <f t="shared" si="2"/>
        <v>B2_R1_C2_F3_2025-2030</v>
      </c>
      <c r="J79" s="6" t="str">
        <f t="shared" si="3"/>
        <v>B2_R1_C2_F3</v>
      </c>
    </row>
    <row r="80" spans="1:10" x14ac:dyDescent="0.3">
      <c r="A80" t="s">
        <v>71</v>
      </c>
      <c r="B80" t="s">
        <v>42</v>
      </c>
      <c r="C80" t="s">
        <v>46</v>
      </c>
      <c r="D80">
        <v>-22</v>
      </c>
      <c r="E80">
        <v>-16.2</v>
      </c>
      <c r="F80">
        <v>-4.5</v>
      </c>
      <c r="G80">
        <v>-9.1</v>
      </c>
      <c r="H80">
        <v>-9.4</v>
      </c>
      <c r="I80" s="6" t="str">
        <f t="shared" si="2"/>
        <v>B2_R1_C2_F4_2025-2030</v>
      </c>
      <c r="J80" s="6" t="str">
        <f t="shared" si="3"/>
        <v>B2_R1_C2_F4</v>
      </c>
    </row>
    <row r="81" spans="1:10" x14ac:dyDescent="0.3">
      <c r="A81" t="s">
        <v>71</v>
      </c>
      <c r="B81" t="s">
        <v>42</v>
      </c>
      <c r="C81" t="s">
        <v>47</v>
      </c>
      <c r="D81">
        <v>-22</v>
      </c>
      <c r="E81">
        <v>-16.2</v>
      </c>
      <c r="F81">
        <v>-4.7</v>
      </c>
      <c r="G81">
        <v>-9.1999999999999993</v>
      </c>
      <c r="H81">
        <v>-9.3000000000000007</v>
      </c>
      <c r="I81" s="6" t="str">
        <f t="shared" si="2"/>
        <v>B2_R1_C2_F5_2025-2030</v>
      </c>
      <c r="J81" s="6" t="str">
        <f t="shared" si="3"/>
        <v>B2_R1_C2_F5</v>
      </c>
    </row>
    <row r="82" spans="1:10" x14ac:dyDescent="0.3">
      <c r="A82" t="s">
        <v>71</v>
      </c>
      <c r="B82" t="s">
        <v>42</v>
      </c>
      <c r="C82" t="s">
        <v>48</v>
      </c>
      <c r="D82">
        <v>-22</v>
      </c>
      <c r="E82">
        <v>-16.2</v>
      </c>
      <c r="F82">
        <v>-4.8</v>
      </c>
      <c r="G82">
        <v>-9</v>
      </c>
      <c r="H82">
        <v>-9.3000000000000007</v>
      </c>
      <c r="I82" s="6" t="str">
        <f t="shared" si="2"/>
        <v>B2_R1_C2_F6_2025-2030</v>
      </c>
      <c r="J82" s="6" t="str">
        <f t="shared" si="3"/>
        <v>B2_R1_C2_F6</v>
      </c>
    </row>
    <row r="83" spans="1:10" x14ac:dyDescent="0.3">
      <c r="A83" t="s">
        <v>71</v>
      </c>
      <c r="B83" t="s">
        <v>42</v>
      </c>
      <c r="C83" t="s">
        <v>49</v>
      </c>
      <c r="D83">
        <v>-22</v>
      </c>
      <c r="E83">
        <v>-16.2</v>
      </c>
      <c r="F83">
        <v>-5.0999999999999996</v>
      </c>
      <c r="G83">
        <v>-9.1999999999999993</v>
      </c>
      <c r="H83">
        <v>-9.1</v>
      </c>
      <c r="I83" s="6" t="str">
        <f t="shared" si="2"/>
        <v>B2_R1_C2_F7_2025-2030</v>
      </c>
      <c r="J83" s="6" t="str">
        <f t="shared" si="3"/>
        <v>B2_R1_C2_F7</v>
      </c>
    </row>
    <row r="84" spans="1:10" x14ac:dyDescent="0.3">
      <c r="A84" t="s">
        <v>71</v>
      </c>
      <c r="B84" t="s">
        <v>42</v>
      </c>
      <c r="C84" t="s">
        <v>50</v>
      </c>
      <c r="D84">
        <v>-22</v>
      </c>
      <c r="E84">
        <v>-16.2</v>
      </c>
      <c r="F84">
        <v>-5.0999999999999996</v>
      </c>
      <c r="G84">
        <v>-9.1999999999999993</v>
      </c>
      <c r="H84">
        <v>-9.1</v>
      </c>
      <c r="I84" s="6" t="str">
        <f t="shared" si="2"/>
        <v>B2_R1_C2_F8_2025-2030</v>
      </c>
      <c r="J84" s="6" t="str">
        <f t="shared" si="3"/>
        <v>B2_R1_C2_F8</v>
      </c>
    </row>
    <row r="85" spans="1:10" x14ac:dyDescent="0.3">
      <c r="A85" t="s">
        <v>71</v>
      </c>
      <c r="B85" t="s">
        <v>42</v>
      </c>
      <c r="C85" t="s">
        <v>51</v>
      </c>
      <c r="D85">
        <v>-22</v>
      </c>
      <c r="E85">
        <v>-16.2</v>
      </c>
      <c r="F85">
        <v>-6</v>
      </c>
      <c r="G85">
        <v>-9.6999999999999993</v>
      </c>
      <c r="H85">
        <v>-9.1</v>
      </c>
      <c r="I85" s="6" t="str">
        <f t="shared" si="2"/>
        <v>B2_R1_C2_F9_2025-2030</v>
      </c>
      <c r="J85" s="6" t="str">
        <f t="shared" si="3"/>
        <v>B2_R1_C2_F9</v>
      </c>
    </row>
    <row r="86" spans="1:10" x14ac:dyDescent="0.3">
      <c r="A86" t="s">
        <v>71</v>
      </c>
      <c r="B86" t="s">
        <v>42</v>
      </c>
      <c r="C86" t="s">
        <v>52</v>
      </c>
      <c r="D86">
        <v>-22</v>
      </c>
      <c r="E86">
        <v>-16.2</v>
      </c>
      <c r="F86">
        <v>-3</v>
      </c>
      <c r="G86">
        <v>-7.7</v>
      </c>
      <c r="H86">
        <v>-11.5</v>
      </c>
      <c r="I86" s="6" t="str">
        <f t="shared" si="2"/>
        <v>B2_R1_C2_F1_sob_2025-2030</v>
      </c>
      <c r="J86" s="6" t="str">
        <f t="shared" si="3"/>
        <v>B2_R1_C2_F1_sob</v>
      </c>
    </row>
    <row r="87" spans="1:10" x14ac:dyDescent="0.3">
      <c r="A87" t="s">
        <v>71</v>
      </c>
      <c r="B87" t="s">
        <v>42</v>
      </c>
      <c r="C87" t="s">
        <v>53</v>
      </c>
      <c r="D87">
        <v>-22</v>
      </c>
      <c r="E87">
        <v>-16.2</v>
      </c>
      <c r="F87">
        <v>-3</v>
      </c>
      <c r="G87">
        <v>-7.8</v>
      </c>
      <c r="H87">
        <v>-11.4</v>
      </c>
      <c r="I87" s="6" t="str">
        <f t="shared" si="2"/>
        <v>B2_R1_C2_F1_tech_2025-2030</v>
      </c>
      <c r="J87" s="6" t="str">
        <f t="shared" si="3"/>
        <v>B2_R1_C2_F1_tech</v>
      </c>
    </row>
    <row r="88" spans="1:10" x14ac:dyDescent="0.3">
      <c r="A88" t="s">
        <v>71</v>
      </c>
      <c r="B88" t="s">
        <v>42</v>
      </c>
      <c r="C88" t="s">
        <v>54</v>
      </c>
      <c r="D88">
        <v>-22</v>
      </c>
      <c r="E88">
        <v>-16.2</v>
      </c>
      <c r="F88">
        <v>-3</v>
      </c>
      <c r="G88">
        <v>-13.9</v>
      </c>
      <c r="H88">
        <v>-17</v>
      </c>
      <c r="I88" s="6" t="str">
        <f t="shared" si="2"/>
        <v>B2_R1_C2_F1_charb_2025-2030</v>
      </c>
      <c r="J88" s="6" t="str">
        <f t="shared" si="3"/>
        <v>B2_R1_C2_F1_charb</v>
      </c>
    </row>
    <row r="89" spans="1:10" x14ac:dyDescent="0.3">
      <c r="A89" t="s">
        <v>71</v>
      </c>
      <c r="B89" t="s">
        <v>42</v>
      </c>
      <c r="C89" t="s">
        <v>57</v>
      </c>
      <c r="D89">
        <v>-22</v>
      </c>
      <c r="E89">
        <v>-16.2</v>
      </c>
      <c r="F89">
        <v>-8.9</v>
      </c>
      <c r="G89">
        <v>-10.3</v>
      </c>
      <c r="H89">
        <v>-7.7</v>
      </c>
      <c r="I89" s="6" t="str">
        <f t="shared" si="2"/>
        <v>B2_R1_C2_F10_2025-2030</v>
      </c>
      <c r="J89" s="6" t="str">
        <f t="shared" si="3"/>
        <v>B2_R1_C2_F10</v>
      </c>
    </row>
    <row r="90" spans="1:10" x14ac:dyDescent="0.3">
      <c r="A90" t="s">
        <v>71</v>
      </c>
      <c r="B90" t="s">
        <v>55</v>
      </c>
      <c r="C90" t="s">
        <v>56</v>
      </c>
      <c r="D90">
        <v>6.2</v>
      </c>
      <c r="E90">
        <v>-28.2</v>
      </c>
      <c r="F90">
        <v>-3.1</v>
      </c>
      <c r="G90">
        <v>-8.8000000000000007</v>
      </c>
      <c r="H90">
        <v>-10.3</v>
      </c>
      <c r="I90" s="6" t="str">
        <f t="shared" si="2"/>
        <v>B2_R1_C3_F1_2025-2030</v>
      </c>
      <c r="J90" s="6" t="str">
        <f t="shared" si="3"/>
        <v>B2_R1_C3_F1</v>
      </c>
    </row>
    <row r="91" spans="1:10" x14ac:dyDescent="0.3">
      <c r="A91" t="s">
        <v>71</v>
      </c>
      <c r="B91" t="s">
        <v>58</v>
      </c>
      <c r="C91" t="s">
        <v>13</v>
      </c>
      <c r="D91">
        <v>-22.9</v>
      </c>
      <c r="E91">
        <v>-15.1</v>
      </c>
      <c r="F91" t="s">
        <v>13</v>
      </c>
      <c r="G91" t="s">
        <v>13</v>
      </c>
      <c r="H91" t="s">
        <v>13</v>
      </c>
      <c r="I91" s="6" t="str">
        <f t="shared" si="2"/>
        <v>B2_R2_C1_2025-2030</v>
      </c>
      <c r="J91" s="6" t="str">
        <f t="shared" si="3"/>
        <v>B2_R2_C1</v>
      </c>
    </row>
    <row r="92" spans="1:10" x14ac:dyDescent="0.3">
      <c r="A92" t="s">
        <v>71</v>
      </c>
      <c r="B92" t="s">
        <v>59</v>
      </c>
      <c r="C92" t="s">
        <v>60</v>
      </c>
      <c r="D92">
        <v>-22.9</v>
      </c>
      <c r="E92">
        <v>-15.1</v>
      </c>
      <c r="F92">
        <v>-3.2</v>
      </c>
      <c r="G92">
        <v>-8.9</v>
      </c>
      <c r="H92">
        <v>-10.1</v>
      </c>
      <c r="I92" s="6" t="str">
        <f t="shared" si="2"/>
        <v>B2_R2_C2_F1_2025-2030</v>
      </c>
      <c r="J92" s="6" t="str">
        <f t="shared" si="3"/>
        <v>B2_R2_C2_F1</v>
      </c>
    </row>
    <row r="93" spans="1:10" x14ac:dyDescent="0.3">
      <c r="A93" t="s">
        <v>71</v>
      </c>
      <c r="B93" t="s">
        <v>61</v>
      </c>
      <c r="C93" t="s">
        <v>13</v>
      </c>
      <c r="D93">
        <v>5.5</v>
      </c>
      <c r="E93">
        <v>-27.1</v>
      </c>
      <c r="F93" t="s">
        <v>13</v>
      </c>
      <c r="G93" t="s">
        <v>13</v>
      </c>
      <c r="H93" t="s">
        <v>13</v>
      </c>
      <c r="I93" s="6" t="str">
        <f t="shared" si="2"/>
        <v>B2_R2_C3_2025-2030</v>
      </c>
      <c r="J93" s="6" t="str">
        <f t="shared" si="3"/>
        <v>B2_R2_C3</v>
      </c>
    </row>
    <row r="94" spans="1:10" x14ac:dyDescent="0.3">
      <c r="A94" t="s">
        <v>71</v>
      </c>
      <c r="B94" t="s">
        <v>62</v>
      </c>
      <c r="C94" t="s">
        <v>63</v>
      </c>
      <c r="D94">
        <v>-15</v>
      </c>
      <c r="E94">
        <v>-17.899999999999999</v>
      </c>
      <c r="F94">
        <v>-3.6</v>
      </c>
      <c r="G94">
        <v>-9.1999999999999993</v>
      </c>
      <c r="H94">
        <v>-11.2</v>
      </c>
      <c r="I94" s="6" t="str">
        <f t="shared" si="2"/>
        <v>B3_R1_C1_F1_2025-2030</v>
      </c>
      <c r="J94" s="6" t="str">
        <f t="shared" si="3"/>
        <v>B3_R1_C1_F1</v>
      </c>
    </row>
    <row r="95" spans="1:10" x14ac:dyDescent="0.3">
      <c r="A95" t="s">
        <v>71</v>
      </c>
      <c r="B95" t="s">
        <v>64</v>
      </c>
      <c r="C95" t="s">
        <v>65</v>
      </c>
      <c r="D95">
        <v>-15</v>
      </c>
      <c r="E95">
        <v>-17.899999999999999</v>
      </c>
      <c r="F95">
        <v>-3.6</v>
      </c>
      <c r="G95">
        <v>-9.1999999999999993</v>
      </c>
      <c r="H95">
        <v>-11.2</v>
      </c>
      <c r="I95" s="6" t="str">
        <f t="shared" si="2"/>
        <v>B3_R1_C2_F1_2025-2030</v>
      </c>
      <c r="J95" s="6" t="str">
        <f t="shared" si="3"/>
        <v>B3_R1_C2_F1</v>
      </c>
    </row>
    <row r="96" spans="1:10" x14ac:dyDescent="0.3">
      <c r="A96" t="s">
        <v>71</v>
      </c>
      <c r="B96" t="s">
        <v>66</v>
      </c>
      <c r="C96" t="s">
        <v>67</v>
      </c>
      <c r="D96">
        <v>11.7</v>
      </c>
      <c r="E96">
        <v>-29.3</v>
      </c>
      <c r="F96">
        <v>-3.6</v>
      </c>
      <c r="G96">
        <v>-9.1999999999999993</v>
      </c>
      <c r="H96">
        <v>-11</v>
      </c>
      <c r="I96" s="6" t="str">
        <f t="shared" si="2"/>
        <v>B3_R1_C3_F1_2025-2030</v>
      </c>
      <c r="J96" s="6" t="str">
        <f t="shared" si="3"/>
        <v>B3_R1_C3_F1</v>
      </c>
    </row>
    <row r="97" spans="1:10" x14ac:dyDescent="0.3">
      <c r="A97" t="s">
        <v>71</v>
      </c>
      <c r="B97" t="s">
        <v>68</v>
      </c>
      <c r="C97" t="s">
        <v>13</v>
      </c>
      <c r="D97">
        <v>-16.100000000000001</v>
      </c>
      <c r="E97">
        <v>-16.8</v>
      </c>
      <c r="F97" t="s">
        <v>13</v>
      </c>
      <c r="G97" t="s">
        <v>13</v>
      </c>
      <c r="H97" t="s">
        <v>13</v>
      </c>
      <c r="I97" s="6" t="str">
        <f t="shared" si="2"/>
        <v>B3_R2_C1_2025-2030</v>
      </c>
      <c r="J97" s="6" t="str">
        <f t="shared" si="3"/>
        <v>B3_R2_C1</v>
      </c>
    </row>
    <row r="98" spans="1:10" x14ac:dyDescent="0.3">
      <c r="A98" t="s">
        <v>71</v>
      </c>
      <c r="B98" t="s">
        <v>69</v>
      </c>
      <c r="C98" t="s">
        <v>13</v>
      </c>
      <c r="D98">
        <v>-16.100000000000001</v>
      </c>
      <c r="E98">
        <v>-16.8</v>
      </c>
      <c r="F98" t="s">
        <v>13</v>
      </c>
      <c r="G98" t="s">
        <v>13</v>
      </c>
      <c r="H98" t="s">
        <v>13</v>
      </c>
      <c r="I98" s="6" t="str">
        <f t="shared" si="2"/>
        <v>B3_R2_C2_2025-2030</v>
      </c>
      <c r="J98" s="6" t="str">
        <f t="shared" si="3"/>
        <v>B3_R2_C2</v>
      </c>
    </row>
    <row r="99" spans="1:10" x14ac:dyDescent="0.3">
      <c r="A99" t="s">
        <v>71</v>
      </c>
      <c r="B99" t="s">
        <v>70</v>
      </c>
      <c r="C99" t="s">
        <v>13</v>
      </c>
      <c r="D99">
        <v>11.3</v>
      </c>
      <c r="E99">
        <v>-28.3</v>
      </c>
      <c r="F99" t="s">
        <v>13</v>
      </c>
      <c r="G99" t="s">
        <v>13</v>
      </c>
      <c r="H99" t="s">
        <v>13</v>
      </c>
      <c r="I99" s="6" t="str">
        <f t="shared" si="2"/>
        <v>B3_R2_C3_2025-2030</v>
      </c>
      <c r="J99" s="6" t="str">
        <f t="shared" si="3"/>
        <v>B3_R2_C3</v>
      </c>
    </row>
    <row r="100" spans="1:10" x14ac:dyDescent="0.3">
      <c r="A100" t="s">
        <v>72</v>
      </c>
      <c r="B100" t="s">
        <v>12</v>
      </c>
      <c r="C100" t="s">
        <v>13</v>
      </c>
      <c r="D100">
        <v>-47</v>
      </c>
      <c r="E100">
        <v>-6.2</v>
      </c>
      <c r="F100" t="s">
        <v>13</v>
      </c>
      <c r="G100" t="s">
        <v>13</v>
      </c>
      <c r="H100" t="s">
        <v>13</v>
      </c>
      <c r="I100" s="6" t="str">
        <f t="shared" si="2"/>
        <v>A1_R1_C1_2030-2035</v>
      </c>
      <c r="J100" s="6" t="str">
        <f t="shared" si="3"/>
        <v>A1_R1_C1</v>
      </c>
    </row>
    <row r="101" spans="1:10" x14ac:dyDescent="0.3">
      <c r="A101" t="s">
        <v>72</v>
      </c>
      <c r="B101" t="s">
        <v>14</v>
      </c>
      <c r="C101" t="s">
        <v>13</v>
      </c>
      <c r="D101">
        <v>-47</v>
      </c>
      <c r="E101">
        <v>-6.2</v>
      </c>
      <c r="F101" t="s">
        <v>13</v>
      </c>
      <c r="G101" t="s">
        <v>13</v>
      </c>
      <c r="H101" t="s">
        <v>13</v>
      </c>
      <c r="I101" s="6" t="str">
        <f t="shared" si="2"/>
        <v>A1_R1_C2_2030-2035</v>
      </c>
      <c r="J101" s="6" t="str">
        <f t="shared" si="3"/>
        <v>A1_R1_C2</v>
      </c>
    </row>
    <row r="102" spans="1:10" x14ac:dyDescent="0.3">
      <c r="A102" t="s">
        <v>72</v>
      </c>
      <c r="B102" t="s">
        <v>15</v>
      </c>
      <c r="C102" t="s">
        <v>13</v>
      </c>
      <c r="D102">
        <v>-29.6</v>
      </c>
      <c r="E102">
        <v>-15</v>
      </c>
      <c r="F102" t="s">
        <v>13</v>
      </c>
      <c r="G102" t="s">
        <v>13</v>
      </c>
      <c r="H102" t="s">
        <v>13</v>
      </c>
      <c r="I102" s="6" t="str">
        <f t="shared" si="2"/>
        <v>A1_R1_C3_2030-2035</v>
      </c>
      <c r="J102" s="6" t="str">
        <f t="shared" si="3"/>
        <v>A1_R1_C3</v>
      </c>
    </row>
    <row r="103" spans="1:10" x14ac:dyDescent="0.3">
      <c r="A103" t="s">
        <v>72</v>
      </c>
      <c r="B103" t="s">
        <v>16</v>
      </c>
      <c r="C103" t="s">
        <v>13</v>
      </c>
      <c r="D103">
        <v>-47.4</v>
      </c>
      <c r="E103">
        <v>-5.2</v>
      </c>
      <c r="F103" t="s">
        <v>13</v>
      </c>
      <c r="G103" t="s">
        <v>13</v>
      </c>
      <c r="H103" t="s">
        <v>13</v>
      </c>
      <c r="I103" s="6" t="str">
        <f t="shared" si="2"/>
        <v>A1_R2_C1_2030-2035</v>
      </c>
      <c r="J103" s="6" t="str">
        <f t="shared" si="3"/>
        <v>A1_R2_C1</v>
      </c>
    </row>
    <row r="104" spans="1:10" x14ac:dyDescent="0.3">
      <c r="A104" t="s">
        <v>72</v>
      </c>
      <c r="B104" t="s">
        <v>17</v>
      </c>
      <c r="C104" t="s">
        <v>13</v>
      </c>
      <c r="D104">
        <v>-47.4</v>
      </c>
      <c r="E104">
        <v>-5.2</v>
      </c>
      <c r="F104" t="s">
        <v>13</v>
      </c>
      <c r="G104" t="s">
        <v>13</v>
      </c>
      <c r="H104" t="s">
        <v>13</v>
      </c>
      <c r="I104" s="6" t="str">
        <f t="shared" si="2"/>
        <v>A1_R2_C2_2030-2035</v>
      </c>
      <c r="J104" s="6" t="str">
        <f t="shared" si="3"/>
        <v>A1_R2_C2</v>
      </c>
    </row>
    <row r="105" spans="1:10" x14ac:dyDescent="0.3">
      <c r="A105" t="s">
        <v>72</v>
      </c>
      <c r="B105" t="s">
        <v>18</v>
      </c>
      <c r="C105" t="s">
        <v>13</v>
      </c>
      <c r="D105">
        <v>-29.5</v>
      </c>
      <c r="E105">
        <v>-14.3</v>
      </c>
      <c r="F105" t="s">
        <v>13</v>
      </c>
      <c r="G105" t="s">
        <v>13</v>
      </c>
      <c r="H105" t="s">
        <v>13</v>
      </c>
      <c r="I105" s="6" t="str">
        <f t="shared" si="2"/>
        <v>A1_R2_C3_2030-2035</v>
      </c>
      <c r="J105" s="6" t="str">
        <f t="shared" si="3"/>
        <v>A1_R2_C3</v>
      </c>
    </row>
    <row r="106" spans="1:10" x14ac:dyDescent="0.3">
      <c r="A106" t="s">
        <v>72</v>
      </c>
      <c r="B106" t="s">
        <v>19</v>
      </c>
      <c r="C106" t="s">
        <v>13</v>
      </c>
      <c r="D106">
        <v>-34.6</v>
      </c>
      <c r="E106">
        <v>-8.5</v>
      </c>
      <c r="F106" t="s">
        <v>13</v>
      </c>
      <c r="G106" t="s">
        <v>13</v>
      </c>
      <c r="H106" t="s">
        <v>13</v>
      </c>
      <c r="I106" s="6" t="str">
        <f t="shared" si="2"/>
        <v>A2_R1_C1_2030-2035</v>
      </c>
      <c r="J106" s="6" t="str">
        <f t="shared" si="3"/>
        <v>A2_R1_C1</v>
      </c>
    </row>
    <row r="107" spans="1:10" x14ac:dyDescent="0.3">
      <c r="A107" t="s">
        <v>72</v>
      </c>
      <c r="B107" t="s">
        <v>20</v>
      </c>
      <c r="C107" t="s">
        <v>13</v>
      </c>
      <c r="D107">
        <v>-34.6</v>
      </c>
      <c r="E107">
        <v>-8.5</v>
      </c>
      <c r="F107" t="s">
        <v>13</v>
      </c>
      <c r="G107" t="s">
        <v>13</v>
      </c>
      <c r="H107" t="s">
        <v>13</v>
      </c>
      <c r="I107" s="6" t="str">
        <f t="shared" si="2"/>
        <v>A2_R1_C2_2030-2035</v>
      </c>
      <c r="J107" s="6" t="str">
        <f t="shared" si="3"/>
        <v>A2_R1_C2</v>
      </c>
    </row>
    <row r="108" spans="1:10" x14ac:dyDescent="0.3">
      <c r="A108" t="s">
        <v>72</v>
      </c>
      <c r="B108" t="s">
        <v>21</v>
      </c>
      <c r="C108" t="s">
        <v>13</v>
      </c>
      <c r="D108">
        <v>-21.9</v>
      </c>
      <c r="E108">
        <v>-15.9</v>
      </c>
      <c r="F108" t="s">
        <v>13</v>
      </c>
      <c r="G108" t="s">
        <v>13</v>
      </c>
      <c r="H108" t="s">
        <v>13</v>
      </c>
      <c r="I108" s="6" t="str">
        <f t="shared" si="2"/>
        <v>A2_R1_C3_2030-2035</v>
      </c>
      <c r="J108" s="6" t="str">
        <f t="shared" si="3"/>
        <v>A2_R1_C3</v>
      </c>
    </row>
    <row r="109" spans="1:10" x14ac:dyDescent="0.3">
      <c r="A109" t="s">
        <v>72</v>
      </c>
      <c r="B109" t="s">
        <v>22</v>
      </c>
      <c r="C109" t="s">
        <v>13</v>
      </c>
      <c r="D109">
        <v>-35</v>
      </c>
      <c r="E109">
        <v>-7.9</v>
      </c>
      <c r="F109" t="s">
        <v>13</v>
      </c>
      <c r="G109" t="s">
        <v>13</v>
      </c>
      <c r="H109" t="s">
        <v>13</v>
      </c>
      <c r="I109" s="6" t="str">
        <f t="shared" si="2"/>
        <v>A2_R2_C1_2030-2035</v>
      </c>
      <c r="J109" s="6" t="str">
        <f t="shared" si="3"/>
        <v>A2_R2_C1</v>
      </c>
    </row>
    <row r="110" spans="1:10" x14ac:dyDescent="0.3">
      <c r="A110" t="s">
        <v>72</v>
      </c>
      <c r="B110" t="s">
        <v>23</v>
      </c>
      <c r="C110" t="s">
        <v>13</v>
      </c>
      <c r="D110">
        <v>-35</v>
      </c>
      <c r="E110">
        <v>-7.9</v>
      </c>
      <c r="F110" t="s">
        <v>13</v>
      </c>
      <c r="G110" t="s">
        <v>13</v>
      </c>
      <c r="H110" t="s">
        <v>13</v>
      </c>
      <c r="I110" s="6" t="str">
        <f t="shared" si="2"/>
        <v>A2_R2_C2_2030-2035</v>
      </c>
      <c r="J110" s="6" t="str">
        <f t="shared" si="3"/>
        <v>A2_R2_C2</v>
      </c>
    </row>
    <row r="111" spans="1:10" x14ac:dyDescent="0.3">
      <c r="A111" t="s">
        <v>72</v>
      </c>
      <c r="B111" t="s">
        <v>24</v>
      </c>
      <c r="C111" t="s">
        <v>13</v>
      </c>
      <c r="D111">
        <v>-21.6</v>
      </c>
      <c r="E111">
        <v>-15.3</v>
      </c>
      <c r="F111" t="s">
        <v>13</v>
      </c>
      <c r="G111" t="s">
        <v>13</v>
      </c>
      <c r="H111" t="s">
        <v>13</v>
      </c>
      <c r="I111" s="6" t="str">
        <f t="shared" si="2"/>
        <v>A2_R2_C3_2030-2035</v>
      </c>
      <c r="J111" s="6" t="str">
        <f t="shared" si="3"/>
        <v>A2_R2_C3</v>
      </c>
    </row>
    <row r="112" spans="1:10" x14ac:dyDescent="0.3">
      <c r="A112" t="s">
        <v>72</v>
      </c>
      <c r="B112" t="s">
        <v>25</v>
      </c>
      <c r="C112" t="s">
        <v>13</v>
      </c>
      <c r="D112">
        <v>-8.8000000000000007</v>
      </c>
      <c r="E112">
        <v>-15</v>
      </c>
      <c r="F112" t="s">
        <v>13</v>
      </c>
      <c r="G112" t="s">
        <v>13</v>
      </c>
      <c r="H112" t="s">
        <v>13</v>
      </c>
      <c r="I112" s="6" t="str">
        <f t="shared" si="2"/>
        <v>A3_R1_C1_2030-2035</v>
      </c>
      <c r="J112" s="6" t="str">
        <f t="shared" si="3"/>
        <v>A3_R1_C1</v>
      </c>
    </row>
    <row r="113" spans="1:10" x14ac:dyDescent="0.3">
      <c r="A113" t="s">
        <v>72</v>
      </c>
      <c r="B113" t="s">
        <v>26</v>
      </c>
      <c r="C113" t="s">
        <v>13</v>
      </c>
      <c r="D113">
        <v>-8.8000000000000007</v>
      </c>
      <c r="E113">
        <v>-15</v>
      </c>
      <c r="F113" t="s">
        <v>13</v>
      </c>
      <c r="G113" t="s">
        <v>13</v>
      </c>
      <c r="H113" t="s">
        <v>13</v>
      </c>
      <c r="I113" s="6" t="str">
        <f t="shared" si="2"/>
        <v>A3_R1_C2_2030-2035</v>
      </c>
      <c r="J113" s="6" t="str">
        <f t="shared" si="3"/>
        <v>A3_R1_C2</v>
      </c>
    </row>
    <row r="114" spans="1:10" x14ac:dyDescent="0.3">
      <c r="A114" t="s">
        <v>72</v>
      </c>
      <c r="B114" t="s">
        <v>27</v>
      </c>
      <c r="C114" t="s">
        <v>13</v>
      </c>
      <c r="D114">
        <v>-6.7</v>
      </c>
      <c r="E114">
        <v>-19.100000000000001</v>
      </c>
      <c r="F114" t="s">
        <v>13</v>
      </c>
      <c r="G114" t="s">
        <v>13</v>
      </c>
      <c r="H114" t="s">
        <v>13</v>
      </c>
      <c r="I114" s="6" t="str">
        <f t="shared" si="2"/>
        <v>A3_R1_C3_2030-2035</v>
      </c>
      <c r="J114" s="6" t="str">
        <f t="shared" si="3"/>
        <v>A3_R1_C3</v>
      </c>
    </row>
    <row r="115" spans="1:10" x14ac:dyDescent="0.3">
      <c r="A115" t="s">
        <v>72</v>
      </c>
      <c r="B115" t="s">
        <v>28</v>
      </c>
      <c r="C115" t="s">
        <v>13</v>
      </c>
      <c r="D115">
        <v>-9.1</v>
      </c>
      <c r="E115">
        <v>-14.6</v>
      </c>
      <c r="F115" t="s">
        <v>13</v>
      </c>
      <c r="G115" t="s">
        <v>13</v>
      </c>
      <c r="H115" t="s">
        <v>13</v>
      </c>
      <c r="I115" s="6" t="str">
        <f t="shared" si="2"/>
        <v>A3_R2_C1_2030-2035</v>
      </c>
      <c r="J115" s="6" t="str">
        <f t="shared" si="3"/>
        <v>A3_R2_C1</v>
      </c>
    </row>
    <row r="116" spans="1:10" x14ac:dyDescent="0.3">
      <c r="A116" t="s">
        <v>72</v>
      </c>
      <c r="B116" t="s">
        <v>29</v>
      </c>
      <c r="C116" t="s">
        <v>13</v>
      </c>
      <c r="D116">
        <v>-9.1</v>
      </c>
      <c r="E116">
        <v>-14.6</v>
      </c>
      <c r="F116" t="s">
        <v>13</v>
      </c>
      <c r="G116" t="s">
        <v>13</v>
      </c>
      <c r="H116" t="s">
        <v>13</v>
      </c>
      <c r="I116" s="6" t="str">
        <f t="shared" si="2"/>
        <v>A3_R2_C2_2030-2035</v>
      </c>
      <c r="J116" s="6" t="str">
        <f t="shared" si="3"/>
        <v>A3_R2_C2</v>
      </c>
    </row>
    <row r="117" spans="1:10" x14ac:dyDescent="0.3">
      <c r="A117" t="s">
        <v>72</v>
      </c>
      <c r="B117" t="s">
        <v>30</v>
      </c>
      <c r="C117" t="s">
        <v>13</v>
      </c>
      <c r="D117">
        <v>-7.1</v>
      </c>
      <c r="E117">
        <v>-18.2</v>
      </c>
      <c r="F117" t="s">
        <v>13</v>
      </c>
      <c r="G117" t="s">
        <v>13</v>
      </c>
      <c r="H117" t="s">
        <v>13</v>
      </c>
      <c r="I117" s="6" t="str">
        <f t="shared" si="2"/>
        <v>A3_R2_C3_2030-2035</v>
      </c>
      <c r="J117" s="6" t="str">
        <f t="shared" si="3"/>
        <v>A3_R2_C3</v>
      </c>
    </row>
    <row r="118" spans="1:10" x14ac:dyDescent="0.3">
      <c r="A118" t="s">
        <v>72</v>
      </c>
      <c r="B118" t="s">
        <v>31</v>
      </c>
      <c r="C118" t="s">
        <v>32</v>
      </c>
      <c r="D118">
        <v>-49.2</v>
      </c>
      <c r="E118">
        <v>-2.5</v>
      </c>
      <c r="F118">
        <v>-2.1</v>
      </c>
      <c r="G118">
        <v>-8.1999999999999993</v>
      </c>
      <c r="H118">
        <v>-8.6</v>
      </c>
      <c r="I118" s="6" t="str">
        <f t="shared" si="2"/>
        <v>B1_R1_C1_F1_2030-2035</v>
      </c>
      <c r="J118" s="6" t="str">
        <f t="shared" si="3"/>
        <v>B1_R1_C1_F1</v>
      </c>
    </row>
    <row r="119" spans="1:10" x14ac:dyDescent="0.3">
      <c r="A119" t="s">
        <v>72</v>
      </c>
      <c r="B119" t="s">
        <v>33</v>
      </c>
      <c r="C119" t="s">
        <v>34</v>
      </c>
      <c r="D119">
        <v>-49.3</v>
      </c>
      <c r="E119">
        <v>-2.4</v>
      </c>
      <c r="F119">
        <v>-2.1</v>
      </c>
      <c r="G119">
        <v>-8.1999999999999993</v>
      </c>
      <c r="H119">
        <v>-8.5</v>
      </c>
      <c r="I119" s="6" t="str">
        <f t="shared" si="2"/>
        <v>B1_R1_C2_F1_2030-2035</v>
      </c>
      <c r="J119" s="6" t="str">
        <f t="shared" si="3"/>
        <v>B1_R1_C2_F1</v>
      </c>
    </row>
    <row r="120" spans="1:10" x14ac:dyDescent="0.3">
      <c r="A120" t="s">
        <v>72</v>
      </c>
      <c r="B120" t="s">
        <v>35</v>
      </c>
      <c r="C120" t="s">
        <v>36</v>
      </c>
      <c r="D120">
        <v>-3.1</v>
      </c>
      <c r="E120">
        <v>-17.8</v>
      </c>
      <c r="F120">
        <v>-2.2000000000000002</v>
      </c>
      <c r="G120">
        <v>-8.3000000000000007</v>
      </c>
      <c r="H120">
        <v>-8.5</v>
      </c>
      <c r="I120" s="6" t="str">
        <f t="shared" si="2"/>
        <v>B1_R1_C3_F1_2030-2035</v>
      </c>
      <c r="J120" s="6" t="str">
        <f t="shared" si="3"/>
        <v>B1_R1_C3_F1</v>
      </c>
    </row>
    <row r="121" spans="1:10" x14ac:dyDescent="0.3">
      <c r="A121" t="s">
        <v>72</v>
      </c>
      <c r="B121" t="s">
        <v>37</v>
      </c>
      <c r="C121" t="s">
        <v>13</v>
      </c>
      <c r="D121">
        <v>-47.8</v>
      </c>
      <c r="E121">
        <v>-2.4</v>
      </c>
      <c r="F121" t="s">
        <v>13</v>
      </c>
      <c r="G121" t="s">
        <v>13</v>
      </c>
      <c r="H121" t="s">
        <v>13</v>
      </c>
      <c r="I121" s="6" t="str">
        <f t="shared" si="2"/>
        <v>B1_R2_C1_2030-2035</v>
      </c>
      <c r="J121" s="6" t="str">
        <f t="shared" si="3"/>
        <v>B1_R2_C1</v>
      </c>
    </row>
    <row r="122" spans="1:10" x14ac:dyDescent="0.3">
      <c r="A122" t="s">
        <v>72</v>
      </c>
      <c r="B122" t="s">
        <v>38</v>
      </c>
      <c r="C122" t="s">
        <v>13</v>
      </c>
      <c r="D122">
        <v>-47.8</v>
      </c>
      <c r="E122">
        <v>-2.4</v>
      </c>
      <c r="F122" t="s">
        <v>13</v>
      </c>
      <c r="G122" t="s">
        <v>13</v>
      </c>
      <c r="H122" t="s">
        <v>13</v>
      </c>
      <c r="I122" s="6" t="str">
        <f t="shared" si="2"/>
        <v>B1_R2_C2_2030-2035</v>
      </c>
      <c r="J122" s="6" t="str">
        <f t="shared" si="3"/>
        <v>B1_R2_C2</v>
      </c>
    </row>
    <row r="123" spans="1:10" x14ac:dyDescent="0.3">
      <c r="A123" t="s">
        <v>72</v>
      </c>
      <c r="B123" t="s">
        <v>39</v>
      </c>
      <c r="C123" t="s">
        <v>13</v>
      </c>
      <c r="D123">
        <v>-2.1</v>
      </c>
      <c r="E123">
        <v>-17.399999999999999</v>
      </c>
      <c r="F123" t="s">
        <v>13</v>
      </c>
      <c r="G123" t="s">
        <v>13</v>
      </c>
      <c r="H123" t="s">
        <v>13</v>
      </c>
      <c r="I123" s="6" t="str">
        <f t="shared" si="2"/>
        <v>B1_R2_C3_2030-2035</v>
      </c>
      <c r="J123" s="6" t="str">
        <f t="shared" si="3"/>
        <v>B1_R2_C3</v>
      </c>
    </row>
    <row r="124" spans="1:10" x14ac:dyDescent="0.3">
      <c r="A124" t="s">
        <v>72</v>
      </c>
      <c r="B124" t="s">
        <v>40</v>
      </c>
      <c r="C124" t="s">
        <v>41</v>
      </c>
      <c r="D124">
        <v>-32.299999999999997</v>
      </c>
      <c r="E124">
        <v>-6.7</v>
      </c>
      <c r="F124">
        <v>-4</v>
      </c>
      <c r="G124">
        <v>-9.4</v>
      </c>
      <c r="H124">
        <v>-11</v>
      </c>
      <c r="I124" s="6" t="str">
        <f t="shared" si="2"/>
        <v>B2_R1_C1_F1_2030-2035</v>
      </c>
      <c r="J124" s="6" t="str">
        <f t="shared" si="3"/>
        <v>B2_R1_C1_F1</v>
      </c>
    </row>
    <row r="125" spans="1:10" x14ac:dyDescent="0.3">
      <c r="A125" t="s">
        <v>72</v>
      </c>
      <c r="B125" t="s">
        <v>42</v>
      </c>
      <c r="C125" t="s">
        <v>43</v>
      </c>
      <c r="D125">
        <v>-32.299999999999997</v>
      </c>
      <c r="E125">
        <v>-6.7</v>
      </c>
      <c r="F125">
        <v>-4</v>
      </c>
      <c r="G125">
        <v>-9.4</v>
      </c>
      <c r="H125">
        <v>-11</v>
      </c>
      <c r="I125" s="6" t="str">
        <f t="shared" si="2"/>
        <v>B2_R1_C2_F1_2030-2035</v>
      </c>
      <c r="J125" s="6" t="str">
        <f t="shared" si="3"/>
        <v>B2_R1_C2_F1</v>
      </c>
    </row>
    <row r="126" spans="1:10" x14ac:dyDescent="0.3">
      <c r="A126" t="s">
        <v>72</v>
      </c>
      <c r="B126" t="s">
        <v>42</v>
      </c>
      <c r="C126" t="s">
        <v>44</v>
      </c>
      <c r="D126">
        <v>-32.299999999999997</v>
      </c>
      <c r="E126">
        <v>-6.7</v>
      </c>
      <c r="F126">
        <v>-3.3</v>
      </c>
      <c r="G126">
        <v>-9.1999999999999993</v>
      </c>
      <c r="H126">
        <v>-11.4</v>
      </c>
      <c r="I126" s="6" t="str">
        <f t="shared" si="2"/>
        <v>B2_R1_C2_F2_2030-2035</v>
      </c>
      <c r="J126" s="6" t="str">
        <f t="shared" si="3"/>
        <v>B2_R1_C2_F2</v>
      </c>
    </row>
    <row r="127" spans="1:10" x14ac:dyDescent="0.3">
      <c r="A127" t="s">
        <v>72</v>
      </c>
      <c r="B127" t="s">
        <v>42</v>
      </c>
      <c r="C127" t="s">
        <v>45</v>
      </c>
      <c r="D127">
        <v>-32.299999999999997</v>
      </c>
      <c r="E127">
        <v>-6.7</v>
      </c>
      <c r="F127">
        <v>-3.5</v>
      </c>
      <c r="G127">
        <v>-9.3000000000000007</v>
      </c>
      <c r="H127">
        <v>-11.3</v>
      </c>
      <c r="I127" s="6" t="str">
        <f t="shared" si="2"/>
        <v>B2_R1_C2_F3_2030-2035</v>
      </c>
      <c r="J127" s="6" t="str">
        <f t="shared" si="3"/>
        <v>B2_R1_C2_F3</v>
      </c>
    </row>
    <row r="128" spans="1:10" x14ac:dyDescent="0.3">
      <c r="A128" t="s">
        <v>72</v>
      </c>
      <c r="B128" t="s">
        <v>42</v>
      </c>
      <c r="C128" t="s">
        <v>46</v>
      </c>
      <c r="D128">
        <v>-32.299999999999997</v>
      </c>
      <c r="E128">
        <v>-6.7</v>
      </c>
      <c r="F128">
        <v>-6.8</v>
      </c>
      <c r="G128">
        <v>-10</v>
      </c>
      <c r="H128">
        <v>-9.3000000000000007</v>
      </c>
      <c r="I128" s="6" t="str">
        <f t="shared" si="2"/>
        <v>B2_R1_C2_F4_2030-2035</v>
      </c>
      <c r="J128" s="6" t="str">
        <f t="shared" si="3"/>
        <v>B2_R1_C2_F4</v>
      </c>
    </row>
    <row r="129" spans="1:10" x14ac:dyDescent="0.3">
      <c r="A129" t="s">
        <v>72</v>
      </c>
      <c r="B129" t="s">
        <v>42</v>
      </c>
      <c r="C129" t="s">
        <v>47</v>
      </c>
      <c r="D129">
        <v>-32.299999999999997</v>
      </c>
      <c r="E129">
        <v>-6.7</v>
      </c>
      <c r="F129">
        <v>-7.2</v>
      </c>
      <c r="G129">
        <v>-10.199999999999999</v>
      </c>
      <c r="H129">
        <v>-9</v>
      </c>
      <c r="I129" s="6" t="str">
        <f t="shared" si="2"/>
        <v>B2_R1_C2_F5_2030-2035</v>
      </c>
      <c r="J129" s="6" t="str">
        <f t="shared" si="3"/>
        <v>B2_R1_C2_F5</v>
      </c>
    </row>
    <row r="130" spans="1:10" x14ac:dyDescent="0.3">
      <c r="A130" t="s">
        <v>72</v>
      </c>
      <c r="B130" t="s">
        <v>42</v>
      </c>
      <c r="C130" t="s">
        <v>48</v>
      </c>
      <c r="D130">
        <v>-32.299999999999997</v>
      </c>
      <c r="E130">
        <v>-6.7</v>
      </c>
      <c r="F130">
        <v>-7.3</v>
      </c>
      <c r="G130">
        <v>-9.9</v>
      </c>
      <c r="H130">
        <v>-9</v>
      </c>
      <c r="I130" s="6" t="str">
        <f t="shared" si="2"/>
        <v>B2_R1_C2_F6_2030-2035</v>
      </c>
      <c r="J130" s="6" t="str">
        <f t="shared" si="3"/>
        <v>B2_R1_C2_F6</v>
      </c>
    </row>
    <row r="131" spans="1:10" x14ac:dyDescent="0.3">
      <c r="A131" t="s">
        <v>72</v>
      </c>
      <c r="B131" t="s">
        <v>42</v>
      </c>
      <c r="C131" t="s">
        <v>49</v>
      </c>
      <c r="D131">
        <v>-32.299999999999997</v>
      </c>
      <c r="E131">
        <v>-6.7</v>
      </c>
      <c r="F131">
        <v>-7.8</v>
      </c>
      <c r="G131">
        <v>-10.1</v>
      </c>
      <c r="H131">
        <v>-8.8000000000000007</v>
      </c>
      <c r="I131" s="6" t="str">
        <f t="shared" ref="I131:I194" si="4">IF(C131="NA",B131,C131)&amp;"_"&amp;SUBSTITUTE(A131,"_","-")</f>
        <v>B2_R1_C2_F7_2030-2035</v>
      </c>
      <c r="J131" s="6" t="str">
        <f t="shared" ref="J131:J194" si="5">IF(C131="NA",B131,C131)</f>
        <v>B2_R1_C2_F7</v>
      </c>
    </row>
    <row r="132" spans="1:10" x14ac:dyDescent="0.3">
      <c r="A132" t="s">
        <v>72</v>
      </c>
      <c r="B132" t="s">
        <v>42</v>
      </c>
      <c r="C132" t="s">
        <v>50</v>
      </c>
      <c r="D132">
        <v>-32.299999999999997</v>
      </c>
      <c r="E132">
        <v>-6.7</v>
      </c>
      <c r="F132">
        <v>-7.8</v>
      </c>
      <c r="G132">
        <v>-10.1</v>
      </c>
      <c r="H132">
        <v>-8.8000000000000007</v>
      </c>
      <c r="I132" s="6" t="str">
        <f t="shared" si="4"/>
        <v>B2_R1_C2_F8_2030-2035</v>
      </c>
      <c r="J132" s="6" t="str">
        <f t="shared" si="5"/>
        <v>B2_R1_C2_F8</v>
      </c>
    </row>
    <row r="133" spans="1:10" x14ac:dyDescent="0.3">
      <c r="A133" t="s">
        <v>72</v>
      </c>
      <c r="B133" t="s">
        <v>42</v>
      </c>
      <c r="C133" t="s">
        <v>51</v>
      </c>
      <c r="D133">
        <v>-32.299999999999997</v>
      </c>
      <c r="E133">
        <v>-6.7</v>
      </c>
      <c r="F133">
        <v>-8.9</v>
      </c>
      <c r="G133">
        <v>-10.8</v>
      </c>
      <c r="H133">
        <v>-8.8000000000000007</v>
      </c>
      <c r="I133" s="6" t="str">
        <f t="shared" si="4"/>
        <v>B2_R1_C2_F9_2030-2035</v>
      </c>
      <c r="J133" s="6" t="str">
        <f t="shared" si="5"/>
        <v>B2_R1_C2_F9</v>
      </c>
    </row>
    <row r="134" spans="1:10" x14ac:dyDescent="0.3">
      <c r="A134" t="s">
        <v>72</v>
      </c>
      <c r="B134" t="s">
        <v>42</v>
      </c>
      <c r="C134" t="s">
        <v>52</v>
      </c>
      <c r="D134">
        <v>-32.299999999999997</v>
      </c>
      <c r="E134">
        <v>-6.7</v>
      </c>
      <c r="F134">
        <v>-4</v>
      </c>
      <c r="G134">
        <v>-7.6</v>
      </c>
      <c r="H134">
        <v>-11.9</v>
      </c>
      <c r="I134" s="6" t="str">
        <f t="shared" si="4"/>
        <v>B2_R1_C2_F1_sob_2030-2035</v>
      </c>
      <c r="J134" s="6" t="str">
        <f t="shared" si="5"/>
        <v>B2_R1_C2_F1_sob</v>
      </c>
    </row>
    <row r="135" spans="1:10" x14ac:dyDescent="0.3">
      <c r="A135" t="s">
        <v>72</v>
      </c>
      <c r="B135" t="s">
        <v>42</v>
      </c>
      <c r="C135" t="s">
        <v>53</v>
      </c>
      <c r="D135">
        <v>-32.299999999999997</v>
      </c>
      <c r="E135">
        <v>-6.7</v>
      </c>
      <c r="F135">
        <v>-4</v>
      </c>
      <c r="G135">
        <v>-7.7</v>
      </c>
      <c r="H135">
        <v>-11.7</v>
      </c>
      <c r="I135" s="6" t="str">
        <f t="shared" si="4"/>
        <v>B2_R1_C2_F1_tech_2030-2035</v>
      </c>
      <c r="J135" s="6" t="str">
        <f t="shared" si="5"/>
        <v>B2_R1_C2_F1_tech</v>
      </c>
    </row>
    <row r="136" spans="1:10" x14ac:dyDescent="0.3">
      <c r="A136" t="s">
        <v>72</v>
      </c>
      <c r="B136" t="s">
        <v>42</v>
      </c>
      <c r="C136" t="s">
        <v>54</v>
      </c>
      <c r="D136">
        <v>-32.299999999999997</v>
      </c>
      <c r="E136">
        <v>-6.7</v>
      </c>
      <c r="F136">
        <v>-4</v>
      </c>
      <c r="G136">
        <v>-14.6</v>
      </c>
      <c r="H136">
        <v>-18.600000000000001</v>
      </c>
      <c r="I136" s="6" t="str">
        <f t="shared" si="4"/>
        <v>B2_R1_C2_F1_charb_2030-2035</v>
      </c>
      <c r="J136" s="6" t="str">
        <f t="shared" si="5"/>
        <v>B2_R1_C2_F1_charb</v>
      </c>
    </row>
    <row r="137" spans="1:10" x14ac:dyDescent="0.3">
      <c r="A137" t="s">
        <v>72</v>
      </c>
      <c r="B137" t="s">
        <v>42</v>
      </c>
      <c r="C137" t="s">
        <v>57</v>
      </c>
      <c r="D137">
        <v>-32.299999999999997</v>
      </c>
      <c r="E137">
        <v>-6.7</v>
      </c>
      <c r="F137">
        <v>-14.2</v>
      </c>
      <c r="G137">
        <v>-12</v>
      </c>
      <c r="H137">
        <v>-6.1</v>
      </c>
      <c r="I137" s="6" t="str">
        <f t="shared" si="4"/>
        <v>B2_R1_C2_F10_2030-2035</v>
      </c>
      <c r="J137" s="6" t="str">
        <f t="shared" si="5"/>
        <v>B2_R1_C2_F10</v>
      </c>
    </row>
    <row r="138" spans="1:10" x14ac:dyDescent="0.3">
      <c r="A138" t="s">
        <v>72</v>
      </c>
      <c r="B138" t="s">
        <v>55</v>
      </c>
      <c r="C138" t="s">
        <v>56</v>
      </c>
      <c r="D138">
        <v>11.9</v>
      </c>
      <c r="E138">
        <v>-21</v>
      </c>
      <c r="F138">
        <v>-4</v>
      </c>
      <c r="G138">
        <v>-9.4</v>
      </c>
      <c r="H138">
        <v>-11</v>
      </c>
      <c r="I138" s="6" t="str">
        <f t="shared" si="4"/>
        <v>B2_R1_C3_F1_2030-2035</v>
      </c>
      <c r="J138" s="6" t="str">
        <f t="shared" si="5"/>
        <v>B2_R1_C3_F1</v>
      </c>
    </row>
    <row r="139" spans="1:10" x14ac:dyDescent="0.3">
      <c r="A139" t="s">
        <v>72</v>
      </c>
      <c r="B139" t="s">
        <v>58</v>
      </c>
      <c r="C139" t="s">
        <v>13</v>
      </c>
      <c r="D139">
        <v>-32</v>
      </c>
      <c r="E139">
        <v>-6.3</v>
      </c>
      <c r="F139" t="s">
        <v>13</v>
      </c>
      <c r="G139" t="s">
        <v>13</v>
      </c>
      <c r="H139" t="s">
        <v>13</v>
      </c>
      <c r="I139" s="6" t="str">
        <f t="shared" si="4"/>
        <v>B2_R2_C1_2030-2035</v>
      </c>
      <c r="J139" s="6" t="str">
        <f t="shared" si="5"/>
        <v>B2_R2_C1</v>
      </c>
    </row>
    <row r="140" spans="1:10" x14ac:dyDescent="0.3">
      <c r="A140" t="s">
        <v>72</v>
      </c>
      <c r="B140" t="s">
        <v>59</v>
      </c>
      <c r="C140" t="s">
        <v>60</v>
      </c>
      <c r="D140">
        <v>-32</v>
      </c>
      <c r="E140">
        <v>-6.3</v>
      </c>
      <c r="F140">
        <v>-3.9</v>
      </c>
      <c r="G140">
        <v>-9.4</v>
      </c>
      <c r="H140">
        <v>-11</v>
      </c>
      <c r="I140" s="6" t="str">
        <f t="shared" si="4"/>
        <v>B2_R2_C2_F1_2030-2035</v>
      </c>
      <c r="J140" s="6" t="str">
        <f t="shared" si="5"/>
        <v>B2_R2_C2_F1</v>
      </c>
    </row>
    <row r="141" spans="1:10" x14ac:dyDescent="0.3">
      <c r="A141" t="s">
        <v>72</v>
      </c>
      <c r="B141" t="s">
        <v>61</v>
      </c>
      <c r="C141" t="s">
        <v>13</v>
      </c>
      <c r="D141">
        <v>12.4</v>
      </c>
      <c r="E141">
        <v>-20.399999999999999</v>
      </c>
      <c r="F141" t="s">
        <v>13</v>
      </c>
      <c r="G141" t="s">
        <v>13</v>
      </c>
      <c r="H141" t="s">
        <v>13</v>
      </c>
      <c r="I141" s="6" t="str">
        <f t="shared" si="4"/>
        <v>B2_R2_C3_2030-2035</v>
      </c>
      <c r="J141" s="6" t="str">
        <f t="shared" si="5"/>
        <v>B2_R2_C3</v>
      </c>
    </row>
    <row r="142" spans="1:10" x14ac:dyDescent="0.3">
      <c r="A142" t="s">
        <v>72</v>
      </c>
      <c r="B142" t="s">
        <v>62</v>
      </c>
      <c r="C142" t="s">
        <v>63</v>
      </c>
      <c r="D142">
        <v>-28.1</v>
      </c>
      <c r="E142">
        <v>-6.8</v>
      </c>
      <c r="F142">
        <v>-4.0999999999999996</v>
      </c>
      <c r="G142">
        <v>-9.6</v>
      </c>
      <c r="H142">
        <v>-11.8</v>
      </c>
      <c r="I142" s="6" t="str">
        <f t="shared" si="4"/>
        <v>B3_R1_C1_F1_2030-2035</v>
      </c>
      <c r="J142" s="6" t="str">
        <f t="shared" si="5"/>
        <v>B3_R1_C1_F1</v>
      </c>
    </row>
    <row r="143" spans="1:10" x14ac:dyDescent="0.3">
      <c r="A143" t="s">
        <v>72</v>
      </c>
      <c r="B143" t="s">
        <v>64</v>
      </c>
      <c r="C143" t="s">
        <v>65</v>
      </c>
      <c r="D143">
        <v>-28.1</v>
      </c>
      <c r="E143">
        <v>-6.8</v>
      </c>
      <c r="F143">
        <v>-4.0999999999999996</v>
      </c>
      <c r="G143">
        <v>-9.6</v>
      </c>
      <c r="H143">
        <v>-11.8</v>
      </c>
      <c r="I143" s="6" t="str">
        <f t="shared" si="4"/>
        <v>B3_R1_C2_F1_2030-2035</v>
      </c>
      <c r="J143" s="6" t="str">
        <f t="shared" si="5"/>
        <v>B3_R1_C2_F1</v>
      </c>
    </row>
    <row r="144" spans="1:10" x14ac:dyDescent="0.3">
      <c r="A144" t="s">
        <v>72</v>
      </c>
      <c r="B144" t="s">
        <v>66</v>
      </c>
      <c r="C144" t="s">
        <v>67</v>
      </c>
      <c r="D144">
        <v>15.6</v>
      </c>
      <c r="E144">
        <v>-20.9</v>
      </c>
      <c r="F144">
        <v>-4.2</v>
      </c>
      <c r="G144">
        <v>-9.6999999999999993</v>
      </c>
      <c r="H144">
        <v>-11.8</v>
      </c>
      <c r="I144" s="6" t="str">
        <f t="shared" si="4"/>
        <v>B3_R1_C3_F1_2030-2035</v>
      </c>
      <c r="J144" s="6" t="str">
        <f t="shared" si="5"/>
        <v>B3_R1_C3_F1</v>
      </c>
    </row>
    <row r="145" spans="1:10" x14ac:dyDescent="0.3">
      <c r="A145" t="s">
        <v>72</v>
      </c>
      <c r="B145" t="s">
        <v>68</v>
      </c>
      <c r="C145" t="s">
        <v>13</v>
      </c>
      <c r="D145">
        <v>-27.2</v>
      </c>
      <c r="E145">
        <v>-6.7</v>
      </c>
      <c r="F145" t="s">
        <v>13</v>
      </c>
      <c r="G145" t="s">
        <v>13</v>
      </c>
      <c r="H145" t="s">
        <v>13</v>
      </c>
      <c r="I145" s="6" t="str">
        <f t="shared" si="4"/>
        <v>B3_R2_C1_2030-2035</v>
      </c>
      <c r="J145" s="6" t="str">
        <f t="shared" si="5"/>
        <v>B3_R2_C1</v>
      </c>
    </row>
    <row r="146" spans="1:10" x14ac:dyDescent="0.3">
      <c r="A146" t="s">
        <v>72</v>
      </c>
      <c r="B146" t="s">
        <v>69</v>
      </c>
      <c r="C146" t="s">
        <v>13</v>
      </c>
      <c r="D146">
        <v>-27.2</v>
      </c>
      <c r="E146">
        <v>-6.7</v>
      </c>
      <c r="F146" t="s">
        <v>13</v>
      </c>
      <c r="G146" t="s">
        <v>13</v>
      </c>
      <c r="H146" t="s">
        <v>13</v>
      </c>
      <c r="I146" s="6" t="str">
        <f t="shared" si="4"/>
        <v>B3_R2_C2_2030-2035</v>
      </c>
      <c r="J146" s="6" t="str">
        <f t="shared" si="5"/>
        <v>B3_R2_C2</v>
      </c>
    </row>
    <row r="147" spans="1:10" x14ac:dyDescent="0.3">
      <c r="A147" t="s">
        <v>72</v>
      </c>
      <c r="B147" t="s">
        <v>70</v>
      </c>
      <c r="C147" t="s">
        <v>13</v>
      </c>
      <c r="D147">
        <v>16.5</v>
      </c>
      <c r="E147">
        <v>-20.5</v>
      </c>
      <c r="F147" t="s">
        <v>13</v>
      </c>
      <c r="G147" t="s">
        <v>13</v>
      </c>
      <c r="H147" t="s">
        <v>13</v>
      </c>
      <c r="I147" s="6" t="str">
        <f t="shared" si="4"/>
        <v>B3_R2_C3_2030-2035</v>
      </c>
      <c r="J147" s="6" t="str">
        <f t="shared" si="5"/>
        <v>B3_R2_C3</v>
      </c>
    </row>
    <row r="148" spans="1:10" x14ac:dyDescent="0.3">
      <c r="A148" t="s">
        <v>73</v>
      </c>
      <c r="B148" t="s">
        <v>12</v>
      </c>
      <c r="C148" t="s">
        <v>13</v>
      </c>
      <c r="D148">
        <v>-46.7</v>
      </c>
      <c r="E148">
        <v>-6.8</v>
      </c>
      <c r="F148" t="s">
        <v>13</v>
      </c>
      <c r="G148" t="s">
        <v>13</v>
      </c>
      <c r="H148" t="s">
        <v>13</v>
      </c>
      <c r="I148" s="6" t="str">
        <f t="shared" si="4"/>
        <v>A1_R1_C1_2035-2040</v>
      </c>
      <c r="J148" s="6" t="str">
        <f t="shared" si="5"/>
        <v>A1_R1_C1</v>
      </c>
    </row>
    <row r="149" spans="1:10" x14ac:dyDescent="0.3">
      <c r="A149" t="s">
        <v>73</v>
      </c>
      <c r="B149" t="s">
        <v>14</v>
      </c>
      <c r="C149" t="s">
        <v>13</v>
      </c>
      <c r="D149">
        <v>-38.4</v>
      </c>
      <c r="E149">
        <v>-13</v>
      </c>
      <c r="F149" t="s">
        <v>13</v>
      </c>
      <c r="G149" t="s">
        <v>13</v>
      </c>
      <c r="H149" t="s">
        <v>13</v>
      </c>
      <c r="I149" s="6" t="str">
        <f t="shared" si="4"/>
        <v>A1_R1_C2_2035-2040</v>
      </c>
      <c r="J149" s="6" t="str">
        <f t="shared" si="5"/>
        <v>A1_R1_C2</v>
      </c>
    </row>
    <row r="150" spans="1:10" x14ac:dyDescent="0.3">
      <c r="A150" t="s">
        <v>73</v>
      </c>
      <c r="B150" t="s">
        <v>15</v>
      </c>
      <c r="C150" t="s">
        <v>13</v>
      </c>
      <c r="D150">
        <v>-28.7</v>
      </c>
      <c r="E150">
        <v>-12</v>
      </c>
      <c r="F150" t="s">
        <v>13</v>
      </c>
      <c r="G150" t="s">
        <v>13</v>
      </c>
      <c r="H150" t="s">
        <v>13</v>
      </c>
      <c r="I150" s="6" t="str">
        <f t="shared" si="4"/>
        <v>A1_R1_C3_2035-2040</v>
      </c>
      <c r="J150" s="6" t="str">
        <f t="shared" si="5"/>
        <v>A1_R1_C3</v>
      </c>
    </row>
    <row r="151" spans="1:10" x14ac:dyDescent="0.3">
      <c r="A151" t="s">
        <v>73</v>
      </c>
      <c r="B151" t="s">
        <v>16</v>
      </c>
      <c r="C151" t="s">
        <v>13</v>
      </c>
      <c r="D151">
        <v>-46</v>
      </c>
      <c r="E151">
        <v>-6.3</v>
      </c>
      <c r="F151" t="s">
        <v>13</v>
      </c>
      <c r="G151" t="s">
        <v>13</v>
      </c>
      <c r="H151" t="s">
        <v>13</v>
      </c>
      <c r="I151" s="6" t="str">
        <f t="shared" si="4"/>
        <v>A1_R2_C1_2035-2040</v>
      </c>
      <c r="J151" s="6" t="str">
        <f t="shared" si="5"/>
        <v>A1_R2_C1</v>
      </c>
    </row>
    <row r="152" spans="1:10" x14ac:dyDescent="0.3">
      <c r="A152" t="s">
        <v>73</v>
      </c>
      <c r="B152" t="s">
        <v>17</v>
      </c>
      <c r="C152" t="s">
        <v>13</v>
      </c>
      <c r="D152">
        <v>-38.4</v>
      </c>
      <c r="E152">
        <v>-12.4</v>
      </c>
      <c r="F152" t="s">
        <v>13</v>
      </c>
      <c r="G152" t="s">
        <v>13</v>
      </c>
      <c r="H152" t="s">
        <v>13</v>
      </c>
      <c r="I152" s="6" t="str">
        <f t="shared" si="4"/>
        <v>A1_R2_C2_2035-2040</v>
      </c>
      <c r="J152" s="6" t="str">
        <f t="shared" si="5"/>
        <v>A1_R2_C2</v>
      </c>
    </row>
    <row r="153" spans="1:10" x14ac:dyDescent="0.3">
      <c r="A153" t="s">
        <v>73</v>
      </c>
      <c r="B153" t="s">
        <v>18</v>
      </c>
      <c r="C153" t="s">
        <v>13</v>
      </c>
      <c r="D153">
        <v>-27.9</v>
      </c>
      <c r="E153">
        <v>-11.6</v>
      </c>
      <c r="F153" t="s">
        <v>13</v>
      </c>
      <c r="G153" t="s">
        <v>13</v>
      </c>
      <c r="H153" t="s">
        <v>13</v>
      </c>
      <c r="I153" s="6" t="str">
        <f t="shared" si="4"/>
        <v>A1_R2_C3_2035-2040</v>
      </c>
      <c r="J153" s="6" t="str">
        <f t="shared" si="5"/>
        <v>A1_R2_C3</v>
      </c>
    </row>
    <row r="154" spans="1:10" x14ac:dyDescent="0.3">
      <c r="A154" t="s">
        <v>73</v>
      </c>
      <c r="B154" t="s">
        <v>19</v>
      </c>
      <c r="C154" t="s">
        <v>13</v>
      </c>
      <c r="D154">
        <v>-32.9</v>
      </c>
      <c r="E154">
        <v>-8</v>
      </c>
      <c r="F154" t="s">
        <v>13</v>
      </c>
      <c r="G154" t="s">
        <v>13</v>
      </c>
      <c r="H154" t="s">
        <v>13</v>
      </c>
      <c r="I154" s="6" t="str">
        <f t="shared" si="4"/>
        <v>A2_R1_C1_2035-2040</v>
      </c>
      <c r="J154" s="6" t="str">
        <f t="shared" si="5"/>
        <v>A2_R1_C1</v>
      </c>
    </row>
    <row r="155" spans="1:10" x14ac:dyDescent="0.3">
      <c r="A155" t="s">
        <v>73</v>
      </c>
      <c r="B155" t="s">
        <v>20</v>
      </c>
      <c r="C155" t="s">
        <v>13</v>
      </c>
      <c r="D155">
        <v>-28.2</v>
      </c>
      <c r="E155">
        <v>-13</v>
      </c>
      <c r="F155" t="s">
        <v>13</v>
      </c>
      <c r="G155" t="s">
        <v>13</v>
      </c>
      <c r="H155" t="s">
        <v>13</v>
      </c>
      <c r="I155" s="6" t="str">
        <f t="shared" si="4"/>
        <v>A2_R1_C2_2035-2040</v>
      </c>
      <c r="J155" s="6" t="str">
        <f t="shared" si="5"/>
        <v>A2_R1_C2</v>
      </c>
    </row>
    <row r="156" spans="1:10" x14ac:dyDescent="0.3">
      <c r="A156" t="s">
        <v>73</v>
      </c>
      <c r="B156" t="s">
        <v>21</v>
      </c>
      <c r="C156" t="s">
        <v>13</v>
      </c>
      <c r="D156">
        <v>-21.1</v>
      </c>
      <c r="E156">
        <v>-12.3</v>
      </c>
      <c r="F156" t="s">
        <v>13</v>
      </c>
      <c r="G156" t="s">
        <v>13</v>
      </c>
      <c r="H156" t="s">
        <v>13</v>
      </c>
      <c r="I156" s="6" t="str">
        <f t="shared" si="4"/>
        <v>A2_R1_C3_2035-2040</v>
      </c>
      <c r="J156" s="6" t="str">
        <f t="shared" si="5"/>
        <v>A2_R1_C3</v>
      </c>
    </row>
    <row r="157" spans="1:10" x14ac:dyDescent="0.3">
      <c r="A157" t="s">
        <v>73</v>
      </c>
      <c r="B157" t="s">
        <v>22</v>
      </c>
      <c r="C157" t="s">
        <v>13</v>
      </c>
      <c r="D157">
        <v>-32.700000000000003</v>
      </c>
      <c r="E157">
        <v>-7.7</v>
      </c>
      <c r="F157" t="s">
        <v>13</v>
      </c>
      <c r="G157" t="s">
        <v>13</v>
      </c>
      <c r="H157" t="s">
        <v>13</v>
      </c>
      <c r="I157" s="6" t="str">
        <f t="shared" si="4"/>
        <v>A2_R2_C1_2035-2040</v>
      </c>
      <c r="J157" s="6" t="str">
        <f t="shared" si="5"/>
        <v>A2_R2_C1</v>
      </c>
    </row>
    <row r="158" spans="1:10" x14ac:dyDescent="0.3">
      <c r="A158" t="s">
        <v>73</v>
      </c>
      <c r="B158" t="s">
        <v>23</v>
      </c>
      <c r="C158" t="s">
        <v>13</v>
      </c>
      <c r="D158">
        <v>-28.2</v>
      </c>
      <c r="E158">
        <v>-12.6</v>
      </c>
      <c r="F158" t="s">
        <v>13</v>
      </c>
      <c r="G158" t="s">
        <v>13</v>
      </c>
      <c r="H158" t="s">
        <v>13</v>
      </c>
      <c r="I158" s="6" t="str">
        <f t="shared" si="4"/>
        <v>A2_R2_C2_2035-2040</v>
      </c>
      <c r="J158" s="6" t="str">
        <f t="shared" si="5"/>
        <v>A2_R2_C2</v>
      </c>
    </row>
    <row r="159" spans="1:10" x14ac:dyDescent="0.3">
      <c r="A159" t="s">
        <v>73</v>
      </c>
      <c r="B159" t="s">
        <v>24</v>
      </c>
      <c r="C159" t="s">
        <v>13</v>
      </c>
      <c r="D159">
        <v>-20.8</v>
      </c>
      <c r="E159">
        <v>-11.7</v>
      </c>
      <c r="F159" t="s">
        <v>13</v>
      </c>
      <c r="G159" t="s">
        <v>13</v>
      </c>
      <c r="H159" t="s">
        <v>13</v>
      </c>
      <c r="I159" s="6" t="str">
        <f t="shared" si="4"/>
        <v>A2_R2_C3_2035-2040</v>
      </c>
      <c r="J159" s="6" t="str">
        <f t="shared" si="5"/>
        <v>A2_R2_C3</v>
      </c>
    </row>
    <row r="160" spans="1:10" x14ac:dyDescent="0.3">
      <c r="A160" t="s">
        <v>73</v>
      </c>
      <c r="B160" t="s">
        <v>25</v>
      </c>
      <c r="C160" t="s">
        <v>13</v>
      </c>
      <c r="D160">
        <v>-5.7</v>
      </c>
      <c r="E160">
        <v>-12</v>
      </c>
      <c r="F160" t="s">
        <v>13</v>
      </c>
      <c r="G160" t="s">
        <v>13</v>
      </c>
      <c r="H160" t="s">
        <v>13</v>
      </c>
      <c r="I160" s="6" t="str">
        <f t="shared" si="4"/>
        <v>A3_R1_C1_2035-2040</v>
      </c>
      <c r="J160" s="6" t="str">
        <f t="shared" si="5"/>
        <v>A3_R1_C1</v>
      </c>
    </row>
    <row r="161" spans="1:10" x14ac:dyDescent="0.3">
      <c r="A161" t="s">
        <v>73</v>
      </c>
      <c r="B161" t="s">
        <v>26</v>
      </c>
      <c r="C161" t="s">
        <v>13</v>
      </c>
      <c r="D161">
        <v>-5.6</v>
      </c>
      <c r="E161">
        <v>-14.5</v>
      </c>
      <c r="F161" t="s">
        <v>13</v>
      </c>
      <c r="G161" t="s">
        <v>13</v>
      </c>
      <c r="H161" t="s">
        <v>13</v>
      </c>
      <c r="I161" s="6" t="str">
        <f t="shared" si="4"/>
        <v>A3_R1_C2_2035-2040</v>
      </c>
      <c r="J161" s="6" t="str">
        <f t="shared" si="5"/>
        <v>A3_R1_C2</v>
      </c>
    </row>
    <row r="162" spans="1:10" x14ac:dyDescent="0.3">
      <c r="A162" t="s">
        <v>73</v>
      </c>
      <c r="B162" t="s">
        <v>27</v>
      </c>
      <c r="C162" t="s">
        <v>13</v>
      </c>
      <c r="D162">
        <v>-5.6</v>
      </c>
      <c r="E162">
        <v>-13.9</v>
      </c>
      <c r="F162" t="s">
        <v>13</v>
      </c>
      <c r="G162" t="s">
        <v>13</v>
      </c>
      <c r="H162" t="s">
        <v>13</v>
      </c>
      <c r="I162" s="6" t="str">
        <f t="shared" si="4"/>
        <v>A3_R1_C3_2035-2040</v>
      </c>
      <c r="J162" s="6" t="str">
        <f t="shared" si="5"/>
        <v>A3_R1_C3</v>
      </c>
    </row>
    <row r="163" spans="1:10" x14ac:dyDescent="0.3">
      <c r="A163" t="s">
        <v>73</v>
      </c>
      <c r="B163" t="s">
        <v>28</v>
      </c>
      <c r="C163" t="s">
        <v>13</v>
      </c>
      <c r="D163">
        <v>-4.9000000000000004</v>
      </c>
      <c r="E163">
        <v>-12.1</v>
      </c>
      <c r="F163" t="s">
        <v>13</v>
      </c>
      <c r="G163" t="s">
        <v>13</v>
      </c>
      <c r="H163" t="s">
        <v>13</v>
      </c>
      <c r="I163" s="6" t="str">
        <f t="shared" si="4"/>
        <v>A3_R2_C1_2035-2040</v>
      </c>
      <c r="J163" s="6" t="str">
        <f t="shared" si="5"/>
        <v>A3_R2_C1</v>
      </c>
    </row>
    <row r="164" spans="1:10" x14ac:dyDescent="0.3">
      <c r="A164" t="s">
        <v>73</v>
      </c>
      <c r="B164" t="s">
        <v>29</v>
      </c>
      <c r="C164" t="s">
        <v>13</v>
      </c>
      <c r="D164">
        <v>-6.1</v>
      </c>
      <c r="E164">
        <v>-14.3</v>
      </c>
      <c r="F164" t="s">
        <v>13</v>
      </c>
      <c r="G164" t="s">
        <v>13</v>
      </c>
      <c r="H164" t="s">
        <v>13</v>
      </c>
      <c r="I164" s="6" t="str">
        <f t="shared" si="4"/>
        <v>A3_R2_C2_2035-2040</v>
      </c>
      <c r="J164" s="6" t="str">
        <f t="shared" si="5"/>
        <v>A3_R2_C2</v>
      </c>
    </row>
    <row r="165" spans="1:10" x14ac:dyDescent="0.3">
      <c r="A165" t="s">
        <v>73</v>
      </c>
      <c r="B165" t="s">
        <v>30</v>
      </c>
      <c r="C165" t="s">
        <v>13</v>
      </c>
      <c r="D165">
        <v>-6.1</v>
      </c>
      <c r="E165">
        <v>-13</v>
      </c>
      <c r="F165" t="s">
        <v>13</v>
      </c>
      <c r="G165" t="s">
        <v>13</v>
      </c>
      <c r="H165" t="s">
        <v>13</v>
      </c>
      <c r="I165" s="6" t="str">
        <f t="shared" si="4"/>
        <v>A3_R2_C3_2035-2040</v>
      </c>
      <c r="J165" s="6" t="str">
        <f t="shared" si="5"/>
        <v>A3_R2_C3</v>
      </c>
    </row>
    <row r="166" spans="1:10" x14ac:dyDescent="0.3">
      <c r="A166" t="s">
        <v>73</v>
      </c>
      <c r="B166" t="s">
        <v>31</v>
      </c>
      <c r="C166" t="s">
        <v>32</v>
      </c>
      <c r="D166">
        <v>-50.2</v>
      </c>
      <c r="E166">
        <v>-3.9</v>
      </c>
      <c r="F166">
        <v>-2.2999999999999998</v>
      </c>
      <c r="G166">
        <v>-8.1999999999999993</v>
      </c>
      <c r="H166">
        <v>-8.6</v>
      </c>
      <c r="I166" s="6" t="str">
        <f t="shared" si="4"/>
        <v>B1_R1_C1_F1_2035-2040</v>
      </c>
      <c r="J166" s="6" t="str">
        <f t="shared" si="5"/>
        <v>B1_R1_C1_F1</v>
      </c>
    </row>
    <row r="167" spans="1:10" x14ac:dyDescent="0.3">
      <c r="A167" t="s">
        <v>73</v>
      </c>
      <c r="B167" t="s">
        <v>33</v>
      </c>
      <c r="C167" t="s">
        <v>34</v>
      </c>
      <c r="D167">
        <v>-29.4</v>
      </c>
      <c r="E167">
        <v>-14.1</v>
      </c>
      <c r="F167">
        <v>-2.2000000000000002</v>
      </c>
      <c r="G167">
        <v>-8.1999999999999993</v>
      </c>
      <c r="H167">
        <v>-8.5</v>
      </c>
      <c r="I167" s="6" t="str">
        <f t="shared" si="4"/>
        <v>B1_R1_C2_F1_2035-2040</v>
      </c>
      <c r="J167" s="6" t="str">
        <f t="shared" si="5"/>
        <v>B1_R1_C2_F1</v>
      </c>
    </row>
    <row r="168" spans="1:10" x14ac:dyDescent="0.3">
      <c r="A168" t="s">
        <v>73</v>
      </c>
      <c r="B168" t="s">
        <v>35</v>
      </c>
      <c r="C168" t="s">
        <v>36</v>
      </c>
      <c r="D168">
        <v>-2.1</v>
      </c>
      <c r="E168">
        <v>-12.5</v>
      </c>
      <c r="F168">
        <v>-2.2999999999999998</v>
      </c>
      <c r="G168">
        <v>-8.3000000000000007</v>
      </c>
      <c r="H168">
        <v>-8.6</v>
      </c>
      <c r="I168" s="6" t="str">
        <f t="shared" si="4"/>
        <v>B1_R1_C3_F1_2035-2040</v>
      </c>
      <c r="J168" s="6" t="str">
        <f t="shared" si="5"/>
        <v>B1_R1_C3_F1</v>
      </c>
    </row>
    <row r="169" spans="1:10" x14ac:dyDescent="0.3">
      <c r="A169" t="s">
        <v>73</v>
      </c>
      <c r="B169" t="s">
        <v>37</v>
      </c>
      <c r="C169" t="s">
        <v>13</v>
      </c>
      <c r="D169">
        <v>-47.1</v>
      </c>
      <c r="E169">
        <v>-4.2</v>
      </c>
      <c r="F169" t="s">
        <v>13</v>
      </c>
      <c r="G169" t="s">
        <v>13</v>
      </c>
      <c r="H169" t="s">
        <v>13</v>
      </c>
      <c r="I169" s="6" t="str">
        <f t="shared" si="4"/>
        <v>B1_R2_C1_2035-2040</v>
      </c>
      <c r="J169" s="6" t="str">
        <f t="shared" si="5"/>
        <v>B1_R2_C1</v>
      </c>
    </row>
    <row r="170" spans="1:10" x14ac:dyDescent="0.3">
      <c r="A170" t="s">
        <v>73</v>
      </c>
      <c r="B170" t="s">
        <v>38</v>
      </c>
      <c r="C170" t="s">
        <v>13</v>
      </c>
      <c r="D170">
        <v>-26.6</v>
      </c>
      <c r="E170">
        <v>-14.3</v>
      </c>
      <c r="F170" t="s">
        <v>13</v>
      </c>
      <c r="G170" t="s">
        <v>13</v>
      </c>
      <c r="H170" t="s">
        <v>13</v>
      </c>
      <c r="I170" s="6" t="str">
        <f t="shared" si="4"/>
        <v>B1_R2_C2_2035-2040</v>
      </c>
      <c r="J170" s="6" t="str">
        <f t="shared" si="5"/>
        <v>B1_R2_C2</v>
      </c>
    </row>
    <row r="171" spans="1:10" x14ac:dyDescent="0.3">
      <c r="A171" t="s">
        <v>73</v>
      </c>
      <c r="B171" t="s">
        <v>39</v>
      </c>
      <c r="C171" t="s">
        <v>13</v>
      </c>
      <c r="D171">
        <v>0</v>
      </c>
      <c r="E171">
        <v>-12.4</v>
      </c>
      <c r="F171" t="s">
        <v>13</v>
      </c>
      <c r="G171" t="s">
        <v>13</v>
      </c>
      <c r="H171" t="s">
        <v>13</v>
      </c>
      <c r="I171" s="6" t="str">
        <f t="shared" si="4"/>
        <v>B1_R2_C3_2035-2040</v>
      </c>
      <c r="J171" s="6" t="str">
        <f t="shared" si="5"/>
        <v>B1_R2_C3</v>
      </c>
    </row>
    <row r="172" spans="1:10" x14ac:dyDescent="0.3">
      <c r="A172" t="s">
        <v>73</v>
      </c>
      <c r="B172" t="s">
        <v>40</v>
      </c>
      <c r="C172" t="s">
        <v>41</v>
      </c>
      <c r="D172">
        <v>-32.299999999999997</v>
      </c>
      <c r="E172">
        <v>-6.2</v>
      </c>
      <c r="F172">
        <v>-3.6</v>
      </c>
      <c r="G172">
        <v>-9.1999999999999993</v>
      </c>
      <c r="H172">
        <v>-11.5</v>
      </c>
      <c r="I172" s="6" t="str">
        <f t="shared" si="4"/>
        <v>B2_R1_C1_F1_2035-2040</v>
      </c>
      <c r="J172" s="6" t="str">
        <f t="shared" si="5"/>
        <v>B2_R1_C1_F1</v>
      </c>
    </row>
    <row r="173" spans="1:10" x14ac:dyDescent="0.3">
      <c r="A173" t="s">
        <v>73</v>
      </c>
      <c r="B173" t="s">
        <v>42</v>
      </c>
      <c r="C173" t="s">
        <v>43</v>
      </c>
      <c r="D173">
        <v>-12.8</v>
      </c>
      <c r="E173">
        <v>-15.3</v>
      </c>
      <c r="F173">
        <v>-3.6</v>
      </c>
      <c r="G173">
        <v>-9.1999999999999993</v>
      </c>
      <c r="H173">
        <v>-11.4</v>
      </c>
      <c r="I173" s="6" t="str">
        <f t="shared" si="4"/>
        <v>B2_R1_C2_F1_2035-2040</v>
      </c>
      <c r="J173" s="6" t="str">
        <f t="shared" si="5"/>
        <v>B2_R1_C2_F1</v>
      </c>
    </row>
    <row r="174" spans="1:10" x14ac:dyDescent="0.3">
      <c r="A174" t="s">
        <v>73</v>
      </c>
      <c r="B174" t="s">
        <v>42</v>
      </c>
      <c r="C174" t="s">
        <v>44</v>
      </c>
      <c r="D174">
        <v>-12.8</v>
      </c>
      <c r="E174">
        <v>-15.3</v>
      </c>
      <c r="F174">
        <v>-2.8</v>
      </c>
      <c r="G174">
        <v>-9</v>
      </c>
      <c r="H174">
        <v>-11.9</v>
      </c>
      <c r="I174" s="6" t="str">
        <f t="shared" si="4"/>
        <v>B2_R1_C2_F2_2035-2040</v>
      </c>
      <c r="J174" s="6" t="str">
        <f t="shared" si="5"/>
        <v>B2_R1_C2_F2</v>
      </c>
    </row>
    <row r="175" spans="1:10" x14ac:dyDescent="0.3">
      <c r="A175" t="s">
        <v>73</v>
      </c>
      <c r="B175" t="s">
        <v>42</v>
      </c>
      <c r="C175" t="s">
        <v>45</v>
      </c>
      <c r="D175">
        <v>-12.8</v>
      </c>
      <c r="E175">
        <v>-15.3</v>
      </c>
      <c r="F175">
        <v>-3</v>
      </c>
      <c r="G175">
        <v>-9</v>
      </c>
      <c r="H175">
        <v>-11.8</v>
      </c>
      <c r="I175" s="6" t="str">
        <f t="shared" si="4"/>
        <v>B2_R1_C2_F3_2035-2040</v>
      </c>
      <c r="J175" s="6" t="str">
        <f t="shared" si="5"/>
        <v>B2_R1_C2_F3</v>
      </c>
    </row>
    <row r="176" spans="1:10" x14ac:dyDescent="0.3">
      <c r="A176" t="s">
        <v>73</v>
      </c>
      <c r="B176" t="s">
        <v>42</v>
      </c>
      <c r="C176" t="s">
        <v>46</v>
      </c>
      <c r="D176">
        <v>-12.8</v>
      </c>
      <c r="E176">
        <v>-15.3</v>
      </c>
      <c r="F176">
        <v>-7</v>
      </c>
      <c r="G176">
        <v>-10</v>
      </c>
      <c r="H176">
        <v>-9.1</v>
      </c>
      <c r="I176" s="6" t="str">
        <f t="shared" si="4"/>
        <v>B2_R1_C2_F4_2035-2040</v>
      </c>
      <c r="J176" s="6" t="str">
        <f t="shared" si="5"/>
        <v>B2_R1_C2_F4</v>
      </c>
    </row>
    <row r="177" spans="1:10" x14ac:dyDescent="0.3">
      <c r="A177" t="s">
        <v>73</v>
      </c>
      <c r="B177" t="s">
        <v>42</v>
      </c>
      <c r="C177" t="s">
        <v>47</v>
      </c>
      <c r="D177">
        <v>-12.8</v>
      </c>
      <c r="E177">
        <v>-15.3</v>
      </c>
      <c r="F177">
        <v>-7.4</v>
      </c>
      <c r="G177">
        <v>-10.3</v>
      </c>
      <c r="H177">
        <v>-8.8000000000000007</v>
      </c>
      <c r="I177" s="6" t="str">
        <f t="shared" si="4"/>
        <v>B2_R1_C2_F5_2035-2040</v>
      </c>
      <c r="J177" s="6" t="str">
        <f t="shared" si="5"/>
        <v>B2_R1_C2_F5</v>
      </c>
    </row>
    <row r="178" spans="1:10" x14ac:dyDescent="0.3">
      <c r="A178" t="s">
        <v>73</v>
      </c>
      <c r="B178" t="s">
        <v>42</v>
      </c>
      <c r="C178" t="s">
        <v>48</v>
      </c>
      <c r="D178">
        <v>-12.8</v>
      </c>
      <c r="E178">
        <v>-15.3</v>
      </c>
      <c r="F178">
        <v>-7.6</v>
      </c>
      <c r="G178">
        <v>-9.9</v>
      </c>
      <c r="H178">
        <v>-8.8000000000000007</v>
      </c>
      <c r="I178" s="6" t="str">
        <f t="shared" si="4"/>
        <v>B2_R1_C2_F6_2035-2040</v>
      </c>
      <c r="J178" s="6" t="str">
        <f t="shared" si="5"/>
        <v>B2_R1_C2_F6</v>
      </c>
    </row>
    <row r="179" spans="1:10" x14ac:dyDescent="0.3">
      <c r="A179" t="s">
        <v>73</v>
      </c>
      <c r="B179" t="s">
        <v>42</v>
      </c>
      <c r="C179" t="s">
        <v>49</v>
      </c>
      <c r="D179">
        <v>-12.8</v>
      </c>
      <c r="E179">
        <v>-15.3</v>
      </c>
      <c r="F179">
        <v>-8.1999999999999993</v>
      </c>
      <c r="G179">
        <v>-10.199999999999999</v>
      </c>
      <c r="H179">
        <v>-8.6</v>
      </c>
      <c r="I179" s="6" t="str">
        <f t="shared" si="4"/>
        <v>B2_R1_C2_F7_2035-2040</v>
      </c>
      <c r="J179" s="6" t="str">
        <f t="shared" si="5"/>
        <v>B2_R1_C2_F7</v>
      </c>
    </row>
    <row r="180" spans="1:10" x14ac:dyDescent="0.3">
      <c r="A180" t="s">
        <v>73</v>
      </c>
      <c r="B180" t="s">
        <v>42</v>
      </c>
      <c r="C180" t="s">
        <v>50</v>
      </c>
      <c r="D180">
        <v>-12.8</v>
      </c>
      <c r="E180">
        <v>-15.3</v>
      </c>
      <c r="F180">
        <v>-8.5</v>
      </c>
      <c r="G180">
        <v>-9.9</v>
      </c>
      <c r="H180">
        <v>-8.6</v>
      </c>
      <c r="I180" s="6" t="str">
        <f t="shared" si="4"/>
        <v>B2_R1_C2_F8_2035-2040</v>
      </c>
      <c r="J180" s="6" t="str">
        <f t="shared" si="5"/>
        <v>B2_R1_C2_F8</v>
      </c>
    </row>
    <row r="181" spans="1:10" x14ac:dyDescent="0.3">
      <c r="A181" t="s">
        <v>73</v>
      </c>
      <c r="B181" t="s">
        <v>42</v>
      </c>
      <c r="C181" t="s">
        <v>51</v>
      </c>
      <c r="D181">
        <v>-12.8</v>
      </c>
      <c r="E181">
        <v>-15.3</v>
      </c>
      <c r="F181">
        <v>-9.8000000000000007</v>
      </c>
      <c r="G181">
        <v>-10.8</v>
      </c>
      <c r="H181">
        <v>-8.6</v>
      </c>
      <c r="I181" s="6" t="str">
        <f t="shared" si="4"/>
        <v>B2_R1_C2_F9_2035-2040</v>
      </c>
      <c r="J181" s="6" t="str">
        <f t="shared" si="5"/>
        <v>B2_R1_C2_F9</v>
      </c>
    </row>
    <row r="182" spans="1:10" x14ac:dyDescent="0.3">
      <c r="A182" t="s">
        <v>73</v>
      </c>
      <c r="B182" t="s">
        <v>42</v>
      </c>
      <c r="C182" t="s">
        <v>52</v>
      </c>
      <c r="D182">
        <v>-12.8</v>
      </c>
      <c r="E182">
        <v>-15.3</v>
      </c>
      <c r="F182">
        <v>-3.6</v>
      </c>
      <c r="G182">
        <v>-7</v>
      </c>
      <c r="H182">
        <v>-11.8</v>
      </c>
      <c r="I182" s="6" t="str">
        <f t="shared" si="4"/>
        <v>B2_R1_C2_F1_sob_2035-2040</v>
      </c>
      <c r="J182" s="6" t="str">
        <f t="shared" si="5"/>
        <v>B2_R1_C2_F1_sob</v>
      </c>
    </row>
    <row r="183" spans="1:10" x14ac:dyDescent="0.3">
      <c r="A183" t="s">
        <v>73</v>
      </c>
      <c r="B183" t="s">
        <v>42</v>
      </c>
      <c r="C183" t="s">
        <v>53</v>
      </c>
      <c r="D183">
        <v>-12.8</v>
      </c>
      <c r="E183">
        <v>-15.3</v>
      </c>
      <c r="F183">
        <v>-3.6</v>
      </c>
      <c r="G183">
        <v>-6.8</v>
      </c>
      <c r="H183">
        <v>-11.2</v>
      </c>
      <c r="I183" s="6" t="str">
        <f t="shared" si="4"/>
        <v>B2_R1_C2_F1_tech_2035-2040</v>
      </c>
      <c r="J183" s="6" t="str">
        <f t="shared" si="5"/>
        <v>B2_R1_C2_F1_tech</v>
      </c>
    </row>
    <row r="184" spans="1:10" x14ac:dyDescent="0.3">
      <c r="A184" t="s">
        <v>73</v>
      </c>
      <c r="B184" t="s">
        <v>42</v>
      </c>
      <c r="C184" t="s">
        <v>54</v>
      </c>
      <c r="D184">
        <v>-12.8</v>
      </c>
      <c r="E184">
        <v>-15.3</v>
      </c>
      <c r="F184">
        <v>-3.6</v>
      </c>
      <c r="G184">
        <v>-14.3</v>
      </c>
      <c r="H184">
        <v>-19.399999999999999</v>
      </c>
      <c r="I184" s="6" t="str">
        <f t="shared" si="4"/>
        <v>B2_R1_C2_F1_charb_2035-2040</v>
      </c>
      <c r="J184" s="6" t="str">
        <f t="shared" si="5"/>
        <v>B2_R1_C2_F1_charb</v>
      </c>
    </row>
    <row r="185" spans="1:10" x14ac:dyDescent="0.3">
      <c r="A185" t="s">
        <v>73</v>
      </c>
      <c r="B185" t="s">
        <v>42</v>
      </c>
      <c r="C185" t="s">
        <v>57</v>
      </c>
      <c r="D185">
        <v>-12.8</v>
      </c>
      <c r="E185">
        <v>-15.3</v>
      </c>
      <c r="F185">
        <v>-16</v>
      </c>
      <c r="G185">
        <v>-12.5</v>
      </c>
      <c r="H185">
        <v>-5.4</v>
      </c>
      <c r="I185" s="6" t="str">
        <f t="shared" si="4"/>
        <v>B2_R1_C2_F10_2035-2040</v>
      </c>
      <c r="J185" s="6" t="str">
        <f t="shared" si="5"/>
        <v>B2_R1_C2_F10</v>
      </c>
    </row>
    <row r="186" spans="1:10" x14ac:dyDescent="0.3">
      <c r="A186" t="s">
        <v>73</v>
      </c>
      <c r="B186" t="s">
        <v>55</v>
      </c>
      <c r="C186" t="s">
        <v>56</v>
      </c>
      <c r="D186">
        <v>13.3</v>
      </c>
      <c r="E186">
        <v>-13.1</v>
      </c>
      <c r="F186">
        <v>-3.7</v>
      </c>
      <c r="G186">
        <v>-9.1999999999999993</v>
      </c>
      <c r="H186">
        <v>-11.6</v>
      </c>
      <c r="I186" s="6" t="str">
        <f t="shared" si="4"/>
        <v>B2_R1_C3_F1_2035-2040</v>
      </c>
      <c r="J186" s="6" t="str">
        <f t="shared" si="5"/>
        <v>B2_R1_C3_F1</v>
      </c>
    </row>
    <row r="187" spans="1:10" x14ac:dyDescent="0.3">
      <c r="A187" t="s">
        <v>73</v>
      </c>
      <c r="B187" t="s">
        <v>58</v>
      </c>
      <c r="C187" t="s">
        <v>13</v>
      </c>
      <c r="D187">
        <v>-30.1</v>
      </c>
      <c r="E187">
        <v>-6.4</v>
      </c>
      <c r="F187" t="s">
        <v>13</v>
      </c>
      <c r="G187" t="s">
        <v>13</v>
      </c>
      <c r="H187" t="s">
        <v>13</v>
      </c>
      <c r="I187" s="6" t="str">
        <f t="shared" si="4"/>
        <v>B2_R2_C1_2035-2040</v>
      </c>
      <c r="J187" s="6" t="str">
        <f t="shared" si="5"/>
        <v>B2_R2_C1</v>
      </c>
    </row>
    <row r="188" spans="1:10" x14ac:dyDescent="0.3">
      <c r="A188" t="s">
        <v>73</v>
      </c>
      <c r="B188" t="s">
        <v>59</v>
      </c>
      <c r="C188" t="s">
        <v>60</v>
      </c>
      <c r="D188">
        <v>-10.4</v>
      </c>
      <c r="E188">
        <v>-15.6</v>
      </c>
      <c r="F188">
        <v>-3.5</v>
      </c>
      <c r="G188">
        <v>-9.1999999999999993</v>
      </c>
      <c r="H188">
        <v>-11.4</v>
      </c>
      <c r="I188" s="6" t="str">
        <f t="shared" si="4"/>
        <v>B2_R2_C2_F1_2035-2040</v>
      </c>
      <c r="J188" s="6" t="str">
        <f t="shared" si="5"/>
        <v>B2_R2_C2_F1</v>
      </c>
    </row>
    <row r="189" spans="1:10" x14ac:dyDescent="0.3">
      <c r="A189" t="s">
        <v>73</v>
      </c>
      <c r="B189" t="s">
        <v>61</v>
      </c>
      <c r="C189" t="s">
        <v>13</v>
      </c>
      <c r="D189">
        <v>15.4</v>
      </c>
      <c r="E189">
        <v>-13.2</v>
      </c>
      <c r="F189" t="s">
        <v>13</v>
      </c>
      <c r="G189" t="s">
        <v>13</v>
      </c>
      <c r="H189" t="s">
        <v>13</v>
      </c>
      <c r="I189" s="6" t="str">
        <f t="shared" si="4"/>
        <v>B2_R2_C3_2035-2040</v>
      </c>
      <c r="J189" s="6" t="str">
        <f t="shared" si="5"/>
        <v>B2_R2_C3</v>
      </c>
    </row>
    <row r="190" spans="1:10" x14ac:dyDescent="0.3">
      <c r="A190" t="s">
        <v>73</v>
      </c>
      <c r="B190" t="s">
        <v>62</v>
      </c>
      <c r="C190" t="s">
        <v>63</v>
      </c>
      <c r="D190">
        <v>-25</v>
      </c>
      <c r="E190">
        <v>-7</v>
      </c>
      <c r="F190">
        <v>-4</v>
      </c>
      <c r="G190">
        <v>-9.5</v>
      </c>
      <c r="H190">
        <v>-12.7</v>
      </c>
      <c r="I190" s="6" t="str">
        <f t="shared" si="4"/>
        <v>B3_R1_C1_F1_2035-2040</v>
      </c>
      <c r="J190" s="6" t="str">
        <f t="shared" si="5"/>
        <v>B3_R1_C1_F1</v>
      </c>
    </row>
    <row r="191" spans="1:10" x14ac:dyDescent="0.3">
      <c r="A191" t="s">
        <v>73</v>
      </c>
      <c r="B191" t="s">
        <v>64</v>
      </c>
      <c r="C191" t="s">
        <v>65</v>
      </c>
      <c r="D191">
        <v>-5.7</v>
      </c>
      <c r="E191">
        <v>-15.9</v>
      </c>
      <c r="F191">
        <v>-4.0999999999999996</v>
      </c>
      <c r="G191">
        <v>-9.6</v>
      </c>
      <c r="H191">
        <v>-12.7</v>
      </c>
      <c r="I191" s="6" t="str">
        <f t="shared" si="4"/>
        <v>B3_R1_C2_F1_2035-2040</v>
      </c>
      <c r="J191" s="6" t="str">
        <f t="shared" si="5"/>
        <v>B3_R1_C2_F1</v>
      </c>
    </row>
    <row r="192" spans="1:10" x14ac:dyDescent="0.3">
      <c r="A192" t="s">
        <v>73</v>
      </c>
      <c r="B192" t="s">
        <v>66</v>
      </c>
      <c r="C192" t="s">
        <v>67</v>
      </c>
      <c r="D192">
        <v>18.7</v>
      </c>
      <c r="E192">
        <v>-13.1</v>
      </c>
      <c r="F192">
        <v>-4</v>
      </c>
      <c r="G192">
        <v>-9.5</v>
      </c>
      <c r="H192">
        <v>-12.8</v>
      </c>
      <c r="I192" s="6" t="str">
        <f t="shared" si="4"/>
        <v>B3_R1_C3_F1_2035-2040</v>
      </c>
      <c r="J192" s="6" t="str">
        <f t="shared" si="5"/>
        <v>B3_R1_C3_F1</v>
      </c>
    </row>
    <row r="193" spans="1:10" x14ac:dyDescent="0.3">
      <c r="A193" t="s">
        <v>73</v>
      </c>
      <c r="B193" t="s">
        <v>68</v>
      </c>
      <c r="C193" t="s">
        <v>13</v>
      </c>
      <c r="D193">
        <v>-21.3</v>
      </c>
      <c r="E193">
        <v>-7.7</v>
      </c>
      <c r="F193" t="s">
        <v>13</v>
      </c>
      <c r="G193" t="s">
        <v>13</v>
      </c>
      <c r="H193" t="s">
        <v>13</v>
      </c>
      <c r="I193" s="6" t="str">
        <f t="shared" si="4"/>
        <v>B3_R2_C1_2035-2040</v>
      </c>
      <c r="J193" s="6" t="str">
        <f t="shared" si="5"/>
        <v>B3_R2_C1</v>
      </c>
    </row>
    <row r="194" spans="1:10" x14ac:dyDescent="0.3">
      <c r="A194" t="s">
        <v>73</v>
      </c>
      <c r="B194" t="s">
        <v>69</v>
      </c>
      <c r="C194" t="s">
        <v>13</v>
      </c>
      <c r="D194">
        <v>-3.2</v>
      </c>
      <c r="E194">
        <v>-16.100000000000001</v>
      </c>
      <c r="F194" t="s">
        <v>13</v>
      </c>
      <c r="G194" t="s">
        <v>13</v>
      </c>
      <c r="H194" t="s">
        <v>13</v>
      </c>
      <c r="I194" s="6" t="str">
        <f t="shared" si="4"/>
        <v>B3_R2_C2_2035-2040</v>
      </c>
      <c r="J194" s="6" t="str">
        <f t="shared" si="5"/>
        <v>B3_R2_C2</v>
      </c>
    </row>
    <row r="195" spans="1:10" x14ac:dyDescent="0.3">
      <c r="A195" t="s">
        <v>73</v>
      </c>
      <c r="B195" t="s">
        <v>70</v>
      </c>
      <c r="C195" t="s">
        <v>13</v>
      </c>
      <c r="D195">
        <v>20.8</v>
      </c>
      <c r="E195">
        <v>-13.2</v>
      </c>
      <c r="F195" t="s">
        <v>13</v>
      </c>
      <c r="G195" t="s">
        <v>13</v>
      </c>
      <c r="H195" t="s">
        <v>13</v>
      </c>
      <c r="I195" s="6" t="str">
        <f t="shared" ref="I195:I258" si="6">IF(C195="NA",B195,C195)&amp;"_"&amp;SUBSTITUTE(A195,"_","-")</f>
        <v>B3_R2_C3_2035-2040</v>
      </c>
      <c r="J195" s="6" t="str">
        <f t="shared" ref="J195:J258" si="7">IF(C195="NA",B195,C195)</f>
        <v>B3_R2_C3</v>
      </c>
    </row>
    <row r="196" spans="1:10" x14ac:dyDescent="0.3">
      <c r="A196" t="s">
        <v>74</v>
      </c>
      <c r="B196" t="s">
        <v>12</v>
      </c>
      <c r="C196" t="s">
        <v>13</v>
      </c>
      <c r="D196">
        <v>-46.3</v>
      </c>
      <c r="E196">
        <v>-5.9</v>
      </c>
      <c r="F196" t="s">
        <v>13</v>
      </c>
      <c r="G196" t="s">
        <v>13</v>
      </c>
      <c r="H196" t="s">
        <v>13</v>
      </c>
      <c r="I196" s="6" t="str">
        <f t="shared" si="6"/>
        <v>A1_R1_C1_2040-2045</v>
      </c>
      <c r="J196" s="6" t="str">
        <f t="shared" si="7"/>
        <v>A1_R1_C1</v>
      </c>
    </row>
    <row r="197" spans="1:10" x14ac:dyDescent="0.3">
      <c r="A197" t="s">
        <v>74</v>
      </c>
      <c r="B197" t="s">
        <v>14</v>
      </c>
      <c r="C197" t="s">
        <v>13</v>
      </c>
      <c r="D197">
        <v>-26.3</v>
      </c>
      <c r="E197">
        <v>-22.3</v>
      </c>
      <c r="F197" t="s">
        <v>13</v>
      </c>
      <c r="G197" t="s">
        <v>13</v>
      </c>
      <c r="H197" t="s">
        <v>13</v>
      </c>
      <c r="I197" s="6" t="str">
        <f t="shared" si="6"/>
        <v>A1_R1_C2_2040-2045</v>
      </c>
      <c r="J197" s="6" t="str">
        <f t="shared" si="7"/>
        <v>A1_R1_C2</v>
      </c>
    </row>
    <row r="198" spans="1:10" x14ac:dyDescent="0.3">
      <c r="A198" t="s">
        <v>74</v>
      </c>
      <c r="B198" t="s">
        <v>15</v>
      </c>
      <c r="C198" t="s">
        <v>13</v>
      </c>
      <c r="D198">
        <v>-27.9</v>
      </c>
      <c r="E198">
        <v>-8.5</v>
      </c>
      <c r="F198" t="s">
        <v>13</v>
      </c>
      <c r="G198" t="s">
        <v>13</v>
      </c>
      <c r="H198" t="s">
        <v>13</v>
      </c>
      <c r="I198" s="6" t="str">
        <f t="shared" si="6"/>
        <v>A1_R1_C3_2040-2045</v>
      </c>
      <c r="J198" s="6" t="str">
        <f t="shared" si="7"/>
        <v>A1_R1_C3</v>
      </c>
    </row>
    <row r="199" spans="1:10" x14ac:dyDescent="0.3">
      <c r="A199" t="s">
        <v>74</v>
      </c>
      <c r="B199" t="s">
        <v>16</v>
      </c>
      <c r="C199" t="s">
        <v>13</v>
      </c>
      <c r="D199">
        <v>-45.7</v>
      </c>
      <c r="E199">
        <v>-5.6</v>
      </c>
      <c r="F199" t="s">
        <v>13</v>
      </c>
      <c r="G199" t="s">
        <v>13</v>
      </c>
      <c r="H199" t="s">
        <v>13</v>
      </c>
      <c r="I199" s="6" t="str">
        <f t="shared" si="6"/>
        <v>A1_R2_C1_2040-2045</v>
      </c>
      <c r="J199" s="6" t="str">
        <f t="shared" si="7"/>
        <v>A1_R2_C1</v>
      </c>
    </row>
    <row r="200" spans="1:10" x14ac:dyDescent="0.3">
      <c r="A200" t="s">
        <v>74</v>
      </c>
      <c r="B200" t="s">
        <v>17</v>
      </c>
      <c r="C200" t="s">
        <v>13</v>
      </c>
      <c r="D200">
        <v>-25.2</v>
      </c>
      <c r="E200">
        <v>-22.7</v>
      </c>
      <c r="F200" t="s">
        <v>13</v>
      </c>
      <c r="G200" t="s">
        <v>13</v>
      </c>
      <c r="H200" t="s">
        <v>13</v>
      </c>
      <c r="I200" s="6" t="str">
        <f t="shared" si="6"/>
        <v>A1_R2_C2_2040-2045</v>
      </c>
      <c r="J200" s="6" t="str">
        <f t="shared" si="7"/>
        <v>A1_R2_C2</v>
      </c>
    </row>
    <row r="201" spans="1:10" x14ac:dyDescent="0.3">
      <c r="A201" t="s">
        <v>74</v>
      </c>
      <c r="B201" t="s">
        <v>18</v>
      </c>
      <c r="C201" t="s">
        <v>13</v>
      </c>
      <c r="D201">
        <v>-27.5</v>
      </c>
      <c r="E201">
        <v>-8.1</v>
      </c>
      <c r="F201" t="s">
        <v>13</v>
      </c>
      <c r="G201" t="s">
        <v>13</v>
      </c>
      <c r="H201" t="s">
        <v>13</v>
      </c>
      <c r="I201" s="6" t="str">
        <f t="shared" si="6"/>
        <v>A1_R2_C3_2040-2045</v>
      </c>
      <c r="J201" s="6" t="str">
        <f t="shared" si="7"/>
        <v>A1_R2_C3</v>
      </c>
    </row>
    <row r="202" spans="1:10" x14ac:dyDescent="0.3">
      <c r="A202" t="s">
        <v>74</v>
      </c>
      <c r="B202" t="s">
        <v>19</v>
      </c>
      <c r="C202" t="s">
        <v>13</v>
      </c>
      <c r="D202">
        <v>-32.4</v>
      </c>
      <c r="E202">
        <v>-6.3</v>
      </c>
      <c r="F202" t="s">
        <v>13</v>
      </c>
      <c r="G202" t="s">
        <v>13</v>
      </c>
      <c r="H202" t="s">
        <v>13</v>
      </c>
      <c r="I202" s="6" t="str">
        <f t="shared" si="6"/>
        <v>A2_R1_C1_2040-2045</v>
      </c>
      <c r="J202" s="6" t="str">
        <f t="shared" si="7"/>
        <v>A2_R1_C1</v>
      </c>
    </row>
    <row r="203" spans="1:10" x14ac:dyDescent="0.3">
      <c r="A203" t="s">
        <v>74</v>
      </c>
      <c r="B203" t="s">
        <v>20</v>
      </c>
      <c r="C203" t="s">
        <v>13</v>
      </c>
      <c r="D203">
        <v>-18.7</v>
      </c>
      <c r="E203">
        <v>-20.5</v>
      </c>
      <c r="F203" t="s">
        <v>13</v>
      </c>
      <c r="G203" t="s">
        <v>13</v>
      </c>
      <c r="H203" t="s">
        <v>13</v>
      </c>
      <c r="I203" s="6" t="str">
        <f t="shared" si="6"/>
        <v>A2_R1_C2_2040-2045</v>
      </c>
      <c r="J203" s="6" t="str">
        <f t="shared" si="7"/>
        <v>A2_R1_C2</v>
      </c>
    </row>
    <row r="204" spans="1:10" x14ac:dyDescent="0.3">
      <c r="A204" t="s">
        <v>74</v>
      </c>
      <c r="B204" t="s">
        <v>21</v>
      </c>
      <c r="C204" t="s">
        <v>13</v>
      </c>
      <c r="D204">
        <v>-20.2</v>
      </c>
      <c r="E204">
        <v>-8.4</v>
      </c>
      <c r="F204" t="s">
        <v>13</v>
      </c>
      <c r="G204" t="s">
        <v>13</v>
      </c>
      <c r="H204" t="s">
        <v>13</v>
      </c>
      <c r="I204" s="6" t="str">
        <f t="shared" si="6"/>
        <v>A2_R1_C3_2040-2045</v>
      </c>
      <c r="J204" s="6" t="str">
        <f t="shared" si="7"/>
        <v>A2_R1_C3</v>
      </c>
    </row>
    <row r="205" spans="1:10" x14ac:dyDescent="0.3">
      <c r="A205" t="s">
        <v>74</v>
      </c>
      <c r="B205" t="s">
        <v>22</v>
      </c>
      <c r="C205" t="s">
        <v>13</v>
      </c>
      <c r="D205">
        <v>-31.7</v>
      </c>
      <c r="E205">
        <v>-6.4</v>
      </c>
      <c r="F205" t="s">
        <v>13</v>
      </c>
      <c r="G205" t="s">
        <v>13</v>
      </c>
      <c r="H205" t="s">
        <v>13</v>
      </c>
      <c r="I205" s="6" t="str">
        <f t="shared" si="6"/>
        <v>A2_R2_C1_2040-2045</v>
      </c>
      <c r="J205" s="6" t="str">
        <f t="shared" si="7"/>
        <v>A2_R2_C1</v>
      </c>
    </row>
    <row r="206" spans="1:10" x14ac:dyDescent="0.3">
      <c r="A206" t="s">
        <v>74</v>
      </c>
      <c r="B206" t="s">
        <v>23</v>
      </c>
      <c r="C206" t="s">
        <v>13</v>
      </c>
      <c r="D206">
        <v>-18.100000000000001</v>
      </c>
      <c r="E206">
        <v>-20.7</v>
      </c>
      <c r="F206" t="s">
        <v>13</v>
      </c>
      <c r="G206" t="s">
        <v>13</v>
      </c>
      <c r="H206" t="s">
        <v>13</v>
      </c>
      <c r="I206" s="6" t="str">
        <f t="shared" si="6"/>
        <v>A2_R2_C2_2040-2045</v>
      </c>
      <c r="J206" s="6" t="str">
        <f t="shared" si="7"/>
        <v>A2_R2_C2</v>
      </c>
    </row>
    <row r="207" spans="1:10" x14ac:dyDescent="0.3">
      <c r="A207" t="s">
        <v>74</v>
      </c>
      <c r="B207" t="s">
        <v>24</v>
      </c>
      <c r="C207" t="s">
        <v>13</v>
      </c>
      <c r="D207">
        <v>-19.600000000000001</v>
      </c>
      <c r="E207">
        <v>-8.1999999999999993</v>
      </c>
      <c r="F207" t="s">
        <v>13</v>
      </c>
      <c r="G207" t="s">
        <v>13</v>
      </c>
      <c r="H207" t="s">
        <v>13</v>
      </c>
      <c r="I207" s="6" t="str">
        <f t="shared" si="6"/>
        <v>A2_R2_C3_2040-2045</v>
      </c>
      <c r="J207" s="6" t="str">
        <f t="shared" si="7"/>
        <v>A2_R2_C3</v>
      </c>
    </row>
    <row r="208" spans="1:10" x14ac:dyDescent="0.3">
      <c r="A208" t="s">
        <v>74</v>
      </c>
      <c r="B208" t="s">
        <v>25</v>
      </c>
      <c r="C208" t="s">
        <v>13</v>
      </c>
      <c r="D208">
        <v>-5</v>
      </c>
      <c r="E208">
        <v>-8.1</v>
      </c>
      <c r="F208" t="s">
        <v>13</v>
      </c>
      <c r="G208" t="s">
        <v>13</v>
      </c>
      <c r="H208" t="s">
        <v>13</v>
      </c>
      <c r="I208" s="6" t="str">
        <f t="shared" si="6"/>
        <v>A3_R1_C1_2040-2045</v>
      </c>
      <c r="J208" s="6" t="str">
        <f t="shared" si="7"/>
        <v>A3_R1_C1</v>
      </c>
    </row>
    <row r="209" spans="1:10" x14ac:dyDescent="0.3">
      <c r="A209" t="s">
        <v>74</v>
      </c>
      <c r="B209" t="s">
        <v>26</v>
      </c>
      <c r="C209" t="s">
        <v>13</v>
      </c>
      <c r="D209">
        <v>-4.5</v>
      </c>
      <c r="E209">
        <v>-17.2</v>
      </c>
      <c r="F209" t="s">
        <v>13</v>
      </c>
      <c r="G209" t="s">
        <v>13</v>
      </c>
      <c r="H209" t="s">
        <v>13</v>
      </c>
      <c r="I209" s="6" t="str">
        <f t="shared" si="6"/>
        <v>A3_R1_C2_2040-2045</v>
      </c>
      <c r="J209" s="6" t="str">
        <f t="shared" si="7"/>
        <v>A3_R1_C2</v>
      </c>
    </row>
    <row r="210" spans="1:10" x14ac:dyDescent="0.3">
      <c r="A210" t="s">
        <v>74</v>
      </c>
      <c r="B210" t="s">
        <v>27</v>
      </c>
      <c r="C210" t="s">
        <v>13</v>
      </c>
      <c r="D210">
        <v>-5.8</v>
      </c>
      <c r="E210">
        <v>-8.4</v>
      </c>
      <c r="F210" t="s">
        <v>13</v>
      </c>
      <c r="G210" t="s">
        <v>13</v>
      </c>
      <c r="H210" t="s">
        <v>13</v>
      </c>
      <c r="I210" s="6" t="str">
        <f t="shared" si="6"/>
        <v>A3_R1_C3_2040-2045</v>
      </c>
      <c r="J210" s="6" t="str">
        <f t="shared" si="7"/>
        <v>A3_R1_C3</v>
      </c>
    </row>
    <row r="211" spans="1:10" x14ac:dyDescent="0.3">
      <c r="A211" t="s">
        <v>74</v>
      </c>
      <c r="B211" t="s">
        <v>28</v>
      </c>
      <c r="C211" t="s">
        <v>13</v>
      </c>
      <c r="D211">
        <v>-5</v>
      </c>
      <c r="E211">
        <v>-7.8</v>
      </c>
      <c r="F211" t="s">
        <v>13</v>
      </c>
      <c r="G211" t="s">
        <v>13</v>
      </c>
      <c r="H211" t="s">
        <v>13</v>
      </c>
      <c r="I211" s="6" t="str">
        <f t="shared" si="6"/>
        <v>A3_R2_C1_2040-2045</v>
      </c>
      <c r="J211" s="6" t="str">
        <f t="shared" si="7"/>
        <v>A3_R2_C1</v>
      </c>
    </row>
    <row r="212" spans="1:10" x14ac:dyDescent="0.3">
      <c r="A212" t="s">
        <v>74</v>
      </c>
      <c r="B212" t="s">
        <v>29</v>
      </c>
      <c r="C212" t="s">
        <v>13</v>
      </c>
      <c r="D212">
        <v>-5.3</v>
      </c>
      <c r="E212">
        <v>-17.899999999999999</v>
      </c>
      <c r="F212" t="s">
        <v>13</v>
      </c>
      <c r="G212" t="s">
        <v>13</v>
      </c>
      <c r="H212" t="s">
        <v>13</v>
      </c>
      <c r="I212" s="6" t="str">
        <f t="shared" si="6"/>
        <v>A3_R2_C2_2040-2045</v>
      </c>
      <c r="J212" s="6" t="str">
        <f t="shared" si="7"/>
        <v>A3_R2_C2</v>
      </c>
    </row>
    <row r="213" spans="1:10" x14ac:dyDescent="0.3">
      <c r="A213" t="s">
        <v>74</v>
      </c>
      <c r="B213" t="s">
        <v>30</v>
      </c>
      <c r="C213" t="s">
        <v>13</v>
      </c>
      <c r="D213">
        <v>-5.5</v>
      </c>
      <c r="E213">
        <v>-8.3000000000000007</v>
      </c>
      <c r="F213" t="s">
        <v>13</v>
      </c>
      <c r="G213" t="s">
        <v>13</v>
      </c>
      <c r="H213" t="s">
        <v>13</v>
      </c>
      <c r="I213" s="6" t="str">
        <f t="shared" si="6"/>
        <v>A3_R2_C3_2040-2045</v>
      </c>
      <c r="J213" s="6" t="str">
        <f t="shared" si="7"/>
        <v>A3_R2_C3</v>
      </c>
    </row>
    <row r="214" spans="1:10" x14ac:dyDescent="0.3">
      <c r="A214" t="s">
        <v>74</v>
      </c>
      <c r="B214" t="s">
        <v>31</v>
      </c>
      <c r="C214" t="s">
        <v>32</v>
      </c>
      <c r="D214">
        <v>-47.7</v>
      </c>
      <c r="E214">
        <v>-4.7</v>
      </c>
      <c r="F214">
        <v>-2.2000000000000002</v>
      </c>
      <c r="G214">
        <v>-8.3000000000000007</v>
      </c>
      <c r="H214">
        <v>-8.6999999999999993</v>
      </c>
      <c r="I214" s="6" t="str">
        <f t="shared" si="6"/>
        <v>B1_R1_C1_F1_2040-2045</v>
      </c>
      <c r="J214" s="6" t="str">
        <f t="shared" si="7"/>
        <v>B1_R1_C1_F1</v>
      </c>
    </row>
    <row r="215" spans="1:10" x14ac:dyDescent="0.3">
      <c r="A215" t="s">
        <v>74</v>
      </c>
      <c r="B215" t="s">
        <v>33</v>
      </c>
      <c r="C215" t="s">
        <v>34</v>
      </c>
      <c r="D215">
        <v>2.9</v>
      </c>
      <c r="E215">
        <v>-27.9</v>
      </c>
      <c r="F215">
        <v>-2.1</v>
      </c>
      <c r="G215">
        <v>-8.3000000000000007</v>
      </c>
      <c r="H215">
        <v>-8.6</v>
      </c>
      <c r="I215" s="6" t="str">
        <f t="shared" si="6"/>
        <v>B1_R1_C2_F1_2040-2045</v>
      </c>
      <c r="J215" s="6" t="str">
        <f t="shared" si="7"/>
        <v>B1_R1_C2_F1</v>
      </c>
    </row>
    <row r="216" spans="1:10" x14ac:dyDescent="0.3">
      <c r="A216" t="s">
        <v>74</v>
      </c>
      <c r="B216" t="s">
        <v>35</v>
      </c>
      <c r="C216" t="s">
        <v>36</v>
      </c>
      <c r="D216">
        <v>1.5</v>
      </c>
      <c r="E216">
        <v>-8.6</v>
      </c>
      <c r="F216">
        <v>-2.2000000000000002</v>
      </c>
      <c r="G216">
        <v>-8.3000000000000007</v>
      </c>
      <c r="H216">
        <v>-8.6999999999999993</v>
      </c>
      <c r="I216" s="6" t="str">
        <f t="shared" si="6"/>
        <v>B1_R1_C3_F1_2040-2045</v>
      </c>
      <c r="J216" s="6" t="str">
        <f t="shared" si="7"/>
        <v>B1_R1_C3_F1</v>
      </c>
    </row>
    <row r="217" spans="1:10" x14ac:dyDescent="0.3">
      <c r="A217" t="s">
        <v>74</v>
      </c>
      <c r="B217" t="s">
        <v>37</v>
      </c>
      <c r="C217" t="s">
        <v>13</v>
      </c>
      <c r="D217">
        <v>-45.4</v>
      </c>
      <c r="E217">
        <v>-4.7</v>
      </c>
      <c r="F217" t="s">
        <v>13</v>
      </c>
      <c r="G217" t="s">
        <v>13</v>
      </c>
      <c r="H217" t="s">
        <v>13</v>
      </c>
      <c r="I217" s="6" t="str">
        <f t="shared" si="6"/>
        <v>B1_R2_C1_2040-2045</v>
      </c>
      <c r="J217" s="6" t="str">
        <f t="shared" si="7"/>
        <v>B1_R2_C1</v>
      </c>
    </row>
    <row r="218" spans="1:10" x14ac:dyDescent="0.3">
      <c r="A218" t="s">
        <v>74</v>
      </c>
      <c r="B218" t="s">
        <v>38</v>
      </c>
      <c r="C218" t="s">
        <v>13</v>
      </c>
      <c r="D218">
        <v>6.4</v>
      </c>
      <c r="E218">
        <v>-28.3</v>
      </c>
      <c r="F218" t="s">
        <v>13</v>
      </c>
      <c r="G218" t="s">
        <v>13</v>
      </c>
      <c r="H218" t="s">
        <v>13</v>
      </c>
      <c r="I218" s="6" t="str">
        <f t="shared" si="6"/>
        <v>B1_R2_C2_2040-2045</v>
      </c>
      <c r="J218" s="6" t="str">
        <f t="shared" si="7"/>
        <v>B1_R2_C2</v>
      </c>
    </row>
    <row r="219" spans="1:10" x14ac:dyDescent="0.3">
      <c r="A219" t="s">
        <v>74</v>
      </c>
      <c r="B219" t="s">
        <v>39</v>
      </c>
      <c r="C219" t="s">
        <v>13</v>
      </c>
      <c r="D219">
        <v>4.5</v>
      </c>
      <c r="E219">
        <v>-8.6999999999999993</v>
      </c>
      <c r="F219" t="s">
        <v>13</v>
      </c>
      <c r="G219" t="s">
        <v>13</v>
      </c>
      <c r="H219" t="s">
        <v>13</v>
      </c>
      <c r="I219" s="6" t="str">
        <f t="shared" si="6"/>
        <v>B1_R2_C3_2040-2045</v>
      </c>
      <c r="J219" s="6" t="str">
        <f t="shared" si="7"/>
        <v>B1_R2_C3</v>
      </c>
    </row>
    <row r="220" spans="1:10" x14ac:dyDescent="0.3">
      <c r="A220" t="s">
        <v>74</v>
      </c>
      <c r="B220" t="s">
        <v>40</v>
      </c>
      <c r="C220" t="s">
        <v>41</v>
      </c>
      <c r="D220">
        <v>-28.2</v>
      </c>
      <c r="E220">
        <v>-6.1</v>
      </c>
      <c r="F220">
        <v>-3.4</v>
      </c>
      <c r="G220">
        <v>-9.4</v>
      </c>
      <c r="H220">
        <v>-11.7</v>
      </c>
      <c r="I220" s="6" t="str">
        <f t="shared" si="6"/>
        <v>B2_R1_C1_F1_2040-2045</v>
      </c>
      <c r="J220" s="6" t="str">
        <f t="shared" si="7"/>
        <v>B2_R1_C1_F1</v>
      </c>
    </row>
    <row r="221" spans="1:10" x14ac:dyDescent="0.3">
      <c r="A221" t="s">
        <v>74</v>
      </c>
      <c r="B221" t="s">
        <v>42</v>
      </c>
      <c r="C221" t="s">
        <v>43</v>
      </c>
      <c r="D221">
        <v>17.7</v>
      </c>
      <c r="E221">
        <v>-26.6</v>
      </c>
      <c r="F221">
        <v>-3.4</v>
      </c>
      <c r="G221">
        <v>-9.4</v>
      </c>
      <c r="H221">
        <v>-11.5</v>
      </c>
      <c r="I221" s="6" t="str">
        <f t="shared" si="6"/>
        <v>B2_R1_C2_F1_2040-2045</v>
      </c>
      <c r="J221" s="6" t="str">
        <f t="shared" si="7"/>
        <v>B2_R1_C2_F1</v>
      </c>
    </row>
    <row r="222" spans="1:10" x14ac:dyDescent="0.3">
      <c r="A222" t="s">
        <v>74</v>
      </c>
      <c r="B222" t="s">
        <v>42</v>
      </c>
      <c r="C222" t="s">
        <v>44</v>
      </c>
      <c r="D222">
        <v>17.7</v>
      </c>
      <c r="E222">
        <v>-26.6</v>
      </c>
      <c r="F222">
        <v>-2.7</v>
      </c>
      <c r="G222">
        <v>-9.1</v>
      </c>
      <c r="H222">
        <v>-12</v>
      </c>
      <c r="I222" s="6" t="str">
        <f t="shared" si="6"/>
        <v>B2_R1_C2_F2_2040-2045</v>
      </c>
      <c r="J222" s="6" t="str">
        <f t="shared" si="7"/>
        <v>B2_R1_C2_F2</v>
      </c>
    </row>
    <row r="223" spans="1:10" x14ac:dyDescent="0.3">
      <c r="A223" t="s">
        <v>74</v>
      </c>
      <c r="B223" t="s">
        <v>42</v>
      </c>
      <c r="C223" t="s">
        <v>45</v>
      </c>
      <c r="D223">
        <v>17.7</v>
      </c>
      <c r="E223">
        <v>-26.6</v>
      </c>
      <c r="F223">
        <v>-2.8</v>
      </c>
      <c r="G223">
        <v>-9.1999999999999993</v>
      </c>
      <c r="H223">
        <v>-11.9</v>
      </c>
      <c r="I223" s="6" t="str">
        <f t="shared" si="6"/>
        <v>B2_R1_C2_F3_2040-2045</v>
      </c>
      <c r="J223" s="6" t="str">
        <f t="shared" si="7"/>
        <v>B2_R1_C2_F3</v>
      </c>
    </row>
    <row r="224" spans="1:10" x14ac:dyDescent="0.3">
      <c r="A224" t="s">
        <v>74</v>
      </c>
      <c r="B224" t="s">
        <v>42</v>
      </c>
      <c r="C224" t="s">
        <v>46</v>
      </c>
      <c r="D224">
        <v>17.7</v>
      </c>
      <c r="E224">
        <v>-26.6</v>
      </c>
      <c r="F224">
        <v>-6.5</v>
      </c>
      <c r="G224">
        <v>-10.3</v>
      </c>
      <c r="H224">
        <v>-9.1999999999999993</v>
      </c>
      <c r="I224" s="6" t="str">
        <f t="shared" si="6"/>
        <v>B2_R1_C2_F4_2040-2045</v>
      </c>
      <c r="J224" s="6" t="str">
        <f t="shared" si="7"/>
        <v>B2_R1_C2_F4</v>
      </c>
    </row>
    <row r="225" spans="1:10" x14ac:dyDescent="0.3">
      <c r="A225" t="s">
        <v>74</v>
      </c>
      <c r="B225" t="s">
        <v>42</v>
      </c>
      <c r="C225" t="s">
        <v>47</v>
      </c>
      <c r="D225">
        <v>17.7</v>
      </c>
      <c r="E225">
        <v>-26.6</v>
      </c>
      <c r="F225">
        <v>-7</v>
      </c>
      <c r="G225">
        <v>-10.6</v>
      </c>
      <c r="H225">
        <v>-8.8000000000000007</v>
      </c>
      <c r="I225" s="6" t="str">
        <f t="shared" si="6"/>
        <v>B2_R1_C2_F5_2040-2045</v>
      </c>
      <c r="J225" s="6" t="str">
        <f t="shared" si="7"/>
        <v>B2_R1_C2_F5</v>
      </c>
    </row>
    <row r="226" spans="1:10" x14ac:dyDescent="0.3">
      <c r="A226" t="s">
        <v>74</v>
      </c>
      <c r="B226" t="s">
        <v>42</v>
      </c>
      <c r="C226" t="s">
        <v>48</v>
      </c>
      <c r="D226">
        <v>17.7</v>
      </c>
      <c r="E226">
        <v>-26.6</v>
      </c>
      <c r="F226">
        <v>-7.2</v>
      </c>
      <c r="G226">
        <v>-10.1</v>
      </c>
      <c r="H226">
        <v>-8.8000000000000007</v>
      </c>
      <c r="I226" s="6" t="str">
        <f t="shared" si="6"/>
        <v>B2_R1_C2_F6_2040-2045</v>
      </c>
      <c r="J226" s="6" t="str">
        <f t="shared" si="7"/>
        <v>B2_R1_C2_F6</v>
      </c>
    </row>
    <row r="227" spans="1:10" x14ac:dyDescent="0.3">
      <c r="A227" t="s">
        <v>74</v>
      </c>
      <c r="B227" t="s">
        <v>42</v>
      </c>
      <c r="C227" t="s">
        <v>49</v>
      </c>
      <c r="D227">
        <v>17.7</v>
      </c>
      <c r="E227">
        <v>-26.6</v>
      </c>
      <c r="F227">
        <v>-7.8</v>
      </c>
      <c r="G227">
        <v>-10.5</v>
      </c>
      <c r="H227">
        <v>-8.5</v>
      </c>
      <c r="I227" s="6" t="str">
        <f t="shared" si="6"/>
        <v>B2_R1_C2_F7_2040-2045</v>
      </c>
      <c r="J227" s="6" t="str">
        <f t="shared" si="7"/>
        <v>B2_R1_C2_F7</v>
      </c>
    </row>
    <row r="228" spans="1:10" x14ac:dyDescent="0.3">
      <c r="A228" t="s">
        <v>74</v>
      </c>
      <c r="B228" t="s">
        <v>42</v>
      </c>
      <c r="C228" t="s">
        <v>50</v>
      </c>
      <c r="D228">
        <v>17.7</v>
      </c>
      <c r="E228">
        <v>-26.6</v>
      </c>
      <c r="F228">
        <v>-8.6</v>
      </c>
      <c r="G228">
        <v>-9.6999999999999993</v>
      </c>
      <c r="H228">
        <v>-8.5</v>
      </c>
      <c r="I228" s="6" t="str">
        <f t="shared" si="6"/>
        <v>B2_R1_C2_F8_2040-2045</v>
      </c>
      <c r="J228" s="6" t="str">
        <f t="shared" si="7"/>
        <v>B2_R1_C2_F8</v>
      </c>
    </row>
    <row r="229" spans="1:10" x14ac:dyDescent="0.3">
      <c r="A229" t="s">
        <v>74</v>
      </c>
      <c r="B229" t="s">
        <v>42</v>
      </c>
      <c r="C229" t="s">
        <v>51</v>
      </c>
      <c r="D229">
        <v>17.7</v>
      </c>
      <c r="E229">
        <v>-26.6</v>
      </c>
      <c r="F229">
        <v>-10.3</v>
      </c>
      <c r="G229">
        <v>-10.8</v>
      </c>
      <c r="H229">
        <v>-8.5</v>
      </c>
      <c r="I229" s="6" t="str">
        <f t="shared" si="6"/>
        <v>B2_R1_C2_F9_2040-2045</v>
      </c>
      <c r="J229" s="6" t="str">
        <f t="shared" si="7"/>
        <v>B2_R1_C2_F9</v>
      </c>
    </row>
    <row r="230" spans="1:10" x14ac:dyDescent="0.3">
      <c r="A230" t="s">
        <v>74</v>
      </c>
      <c r="B230" t="s">
        <v>42</v>
      </c>
      <c r="C230" t="s">
        <v>52</v>
      </c>
      <c r="D230">
        <v>17.7</v>
      </c>
      <c r="E230">
        <v>-26.6</v>
      </c>
      <c r="F230">
        <v>-3.4</v>
      </c>
      <c r="G230">
        <v>-6.9</v>
      </c>
      <c r="H230">
        <v>-11.3</v>
      </c>
      <c r="I230" s="6" t="str">
        <f t="shared" si="6"/>
        <v>B2_R1_C2_F1_sob_2040-2045</v>
      </c>
      <c r="J230" s="6" t="str">
        <f t="shared" si="7"/>
        <v>B2_R1_C2_F1_sob</v>
      </c>
    </row>
    <row r="231" spans="1:10" x14ac:dyDescent="0.3">
      <c r="A231" t="s">
        <v>74</v>
      </c>
      <c r="B231" t="s">
        <v>42</v>
      </c>
      <c r="C231" t="s">
        <v>53</v>
      </c>
      <c r="D231">
        <v>17.7</v>
      </c>
      <c r="E231">
        <v>-26.6</v>
      </c>
      <c r="F231">
        <v>-3.4</v>
      </c>
      <c r="G231">
        <v>-5.9</v>
      </c>
      <c r="H231">
        <v>-10</v>
      </c>
      <c r="I231" s="6" t="str">
        <f t="shared" si="6"/>
        <v>B2_R1_C2_F1_tech_2040-2045</v>
      </c>
      <c r="J231" s="6" t="str">
        <f t="shared" si="7"/>
        <v>B2_R1_C2_F1_tech</v>
      </c>
    </row>
    <row r="232" spans="1:10" x14ac:dyDescent="0.3">
      <c r="A232" t="s">
        <v>74</v>
      </c>
      <c r="B232" t="s">
        <v>42</v>
      </c>
      <c r="C232" t="s">
        <v>54</v>
      </c>
      <c r="D232">
        <v>17.7</v>
      </c>
      <c r="E232">
        <v>-26.6</v>
      </c>
      <c r="F232">
        <v>-3.4</v>
      </c>
      <c r="G232">
        <v>-14.5</v>
      </c>
      <c r="H232">
        <v>-19.600000000000001</v>
      </c>
      <c r="I232" s="6" t="str">
        <f t="shared" si="6"/>
        <v>B2_R1_C2_F1_charb_2040-2045</v>
      </c>
      <c r="J232" s="6" t="str">
        <f t="shared" si="7"/>
        <v>B2_R1_C2_F1_charb</v>
      </c>
    </row>
    <row r="233" spans="1:10" x14ac:dyDescent="0.3">
      <c r="A233" t="s">
        <v>74</v>
      </c>
      <c r="B233" t="s">
        <v>42</v>
      </c>
      <c r="C233" t="s">
        <v>57</v>
      </c>
      <c r="D233">
        <v>17.7</v>
      </c>
      <c r="E233">
        <v>-26.6</v>
      </c>
      <c r="F233">
        <v>-16.2</v>
      </c>
      <c r="G233">
        <v>-12.7</v>
      </c>
      <c r="H233">
        <v>-5.4</v>
      </c>
      <c r="I233" s="6" t="str">
        <f t="shared" si="6"/>
        <v>B2_R1_C2_F10_2040-2045</v>
      </c>
      <c r="J233" s="6" t="str">
        <f t="shared" si="7"/>
        <v>B2_R1_C2_F10</v>
      </c>
    </row>
    <row r="234" spans="1:10" x14ac:dyDescent="0.3">
      <c r="A234" t="s">
        <v>74</v>
      </c>
      <c r="B234" t="s">
        <v>55</v>
      </c>
      <c r="C234" t="s">
        <v>56</v>
      </c>
      <c r="D234">
        <v>17.3</v>
      </c>
      <c r="E234">
        <v>-8.3000000000000007</v>
      </c>
      <c r="F234">
        <v>-3.4</v>
      </c>
      <c r="G234">
        <v>-9.3000000000000007</v>
      </c>
      <c r="H234">
        <v>-11.8</v>
      </c>
      <c r="I234" s="6" t="str">
        <f t="shared" si="6"/>
        <v>B2_R1_C3_F1_2040-2045</v>
      </c>
      <c r="J234" s="6" t="str">
        <f t="shared" si="7"/>
        <v>B2_R1_C3_F1</v>
      </c>
    </row>
    <row r="235" spans="1:10" x14ac:dyDescent="0.3">
      <c r="A235" t="s">
        <v>74</v>
      </c>
      <c r="B235" t="s">
        <v>58</v>
      </c>
      <c r="C235" t="s">
        <v>13</v>
      </c>
      <c r="D235">
        <v>-26.4</v>
      </c>
      <c r="E235">
        <v>-6.2</v>
      </c>
      <c r="F235" t="s">
        <v>13</v>
      </c>
      <c r="G235" t="s">
        <v>13</v>
      </c>
      <c r="H235" t="s">
        <v>13</v>
      </c>
      <c r="I235" s="6" t="str">
        <f t="shared" si="6"/>
        <v>B2_R2_C1_2040-2045</v>
      </c>
      <c r="J235" s="6" t="str">
        <f t="shared" si="7"/>
        <v>B2_R2_C1</v>
      </c>
    </row>
    <row r="236" spans="1:10" x14ac:dyDescent="0.3">
      <c r="A236" t="s">
        <v>74</v>
      </c>
      <c r="B236" t="s">
        <v>59</v>
      </c>
      <c r="C236" t="s">
        <v>60</v>
      </c>
      <c r="D236">
        <v>20.399999999999999</v>
      </c>
      <c r="E236">
        <v>-27</v>
      </c>
      <c r="F236">
        <v>-3.3</v>
      </c>
      <c r="G236">
        <v>-9.3000000000000007</v>
      </c>
      <c r="H236">
        <v>-11.5</v>
      </c>
      <c r="I236" s="6" t="str">
        <f t="shared" si="6"/>
        <v>B2_R2_C2_F1_2040-2045</v>
      </c>
      <c r="J236" s="6" t="str">
        <f t="shared" si="7"/>
        <v>B2_R2_C2_F1</v>
      </c>
    </row>
    <row r="237" spans="1:10" x14ac:dyDescent="0.3">
      <c r="A237" t="s">
        <v>74</v>
      </c>
      <c r="B237" t="s">
        <v>61</v>
      </c>
      <c r="C237" t="s">
        <v>13</v>
      </c>
      <c r="D237">
        <v>19.3</v>
      </c>
      <c r="E237">
        <v>-8.3000000000000007</v>
      </c>
      <c r="F237" t="s">
        <v>13</v>
      </c>
      <c r="G237" t="s">
        <v>13</v>
      </c>
      <c r="H237" t="s">
        <v>13</v>
      </c>
      <c r="I237" s="6" t="str">
        <f t="shared" si="6"/>
        <v>B2_R2_C3_2040-2045</v>
      </c>
      <c r="J237" s="6" t="str">
        <f t="shared" si="7"/>
        <v>B2_R2_C3</v>
      </c>
    </row>
    <row r="238" spans="1:10" x14ac:dyDescent="0.3">
      <c r="A238" t="s">
        <v>74</v>
      </c>
      <c r="B238" t="s">
        <v>62</v>
      </c>
      <c r="C238" t="s">
        <v>63</v>
      </c>
      <c r="D238">
        <v>-19.600000000000001</v>
      </c>
      <c r="E238">
        <v>-6.8</v>
      </c>
      <c r="F238">
        <v>-3.9</v>
      </c>
      <c r="G238">
        <v>-9.8000000000000007</v>
      </c>
      <c r="H238">
        <v>-13.1</v>
      </c>
      <c r="I238" s="6" t="str">
        <f t="shared" si="6"/>
        <v>B3_R1_C1_F1_2040-2045</v>
      </c>
      <c r="J238" s="6" t="str">
        <f t="shared" si="7"/>
        <v>B3_R1_C1_F1</v>
      </c>
    </row>
    <row r="239" spans="1:10" x14ac:dyDescent="0.3">
      <c r="A239" t="s">
        <v>74</v>
      </c>
      <c r="B239" t="s">
        <v>64</v>
      </c>
      <c r="C239" t="s">
        <v>65</v>
      </c>
      <c r="D239">
        <v>24.7</v>
      </c>
      <c r="E239">
        <v>-25.9</v>
      </c>
      <c r="F239">
        <v>-4</v>
      </c>
      <c r="G239">
        <v>-9.8000000000000007</v>
      </c>
      <c r="H239">
        <v>-13.1</v>
      </c>
      <c r="I239" s="6" t="str">
        <f t="shared" si="6"/>
        <v>B3_R1_C2_F1_2040-2045</v>
      </c>
      <c r="J239" s="6" t="str">
        <f t="shared" si="7"/>
        <v>B3_R1_C2_F1</v>
      </c>
    </row>
    <row r="240" spans="1:10" x14ac:dyDescent="0.3">
      <c r="A240" t="s">
        <v>74</v>
      </c>
      <c r="B240" t="s">
        <v>66</v>
      </c>
      <c r="C240" t="s">
        <v>67</v>
      </c>
      <c r="D240">
        <v>25.2</v>
      </c>
      <c r="E240">
        <v>-8.8000000000000007</v>
      </c>
      <c r="F240">
        <v>-3.8</v>
      </c>
      <c r="G240">
        <v>-9.8000000000000007</v>
      </c>
      <c r="H240">
        <v>-13.3</v>
      </c>
      <c r="I240" s="6" t="str">
        <f t="shared" si="6"/>
        <v>B3_R1_C3_F1_2040-2045</v>
      </c>
      <c r="J240" s="6" t="str">
        <f t="shared" si="7"/>
        <v>B3_R1_C3_F1</v>
      </c>
    </row>
    <row r="241" spans="1:10" x14ac:dyDescent="0.3">
      <c r="A241" t="s">
        <v>74</v>
      </c>
      <c r="B241" t="s">
        <v>68</v>
      </c>
      <c r="C241" t="s">
        <v>13</v>
      </c>
      <c r="D241">
        <v>-16.7</v>
      </c>
      <c r="E241">
        <v>-7</v>
      </c>
      <c r="F241" t="s">
        <v>13</v>
      </c>
      <c r="G241" t="s">
        <v>13</v>
      </c>
      <c r="H241" t="s">
        <v>13</v>
      </c>
      <c r="I241" s="6" t="str">
        <f t="shared" si="6"/>
        <v>B3_R2_C1_2040-2045</v>
      </c>
      <c r="J241" s="6" t="str">
        <f t="shared" si="7"/>
        <v>B3_R2_C1</v>
      </c>
    </row>
    <row r="242" spans="1:10" x14ac:dyDescent="0.3">
      <c r="A242" t="s">
        <v>74</v>
      </c>
      <c r="B242" t="s">
        <v>69</v>
      </c>
      <c r="C242" t="s">
        <v>13</v>
      </c>
      <c r="D242">
        <v>27.7</v>
      </c>
      <c r="E242">
        <v>-26.4</v>
      </c>
      <c r="F242" t="s">
        <v>13</v>
      </c>
      <c r="G242" t="s">
        <v>13</v>
      </c>
      <c r="H242" t="s">
        <v>13</v>
      </c>
      <c r="I242" s="6" t="str">
        <f t="shared" si="6"/>
        <v>B3_R2_C2_2040-2045</v>
      </c>
      <c r="J242" s="6" t="str">
        <f t="shared" si="7"/>
        <v>B3_R2_C2</v>
      </c>
    </row>
    <row r="243" spans="1:10" x14ac:dyDescent="0.3">
      <c r="A243" t="s">
        <v>74</v>
      </c>
      <c r="B243" t="s">
        <v>70</v>
      </c>
      <c r="C243" t="s">
        <v>13</v>
      </c>
      <c r="D243">
        <v>27.3</v>
      </c>
      <c r="E243">
        <v>-8.8000000000000007</v>
      </c>
      <c r="F243" t="s">
        <v>13</v>
      </c>
      <c r="G243" t="s">
        <v>13</v>
      </c>
      <c r="H243" t="s">
        <v>13</v>
      </c>
      <c r="I243" s="6" t="str">
        <f t="shared" si="6"/>
        <v>B3_R2_C3_2040-2045</v>
      </c>
      <c r="J243" s="6" t="str">
        <f t="shared" si="7"/>
        <v>B3_R2_C3</v>
      </c>
    </row>
    <row r="244" spans="1:10" x14ac:dyDescent="0.3">
      <c r="A244" t="s">
        <v>75</v>
      </c>
      <c r="B244" t="s">
        <v>12</v>
      </c>
      <c r="C244" t="s">
        <v>13</v>
      </c>
      <c r="D244">
        <v>-45.6</v>
      </c>
      <c r="E244">
        <v>-4.8</v>
      </c>
      <c r="F244" t="s">
        <v>13</v>
      </c>
      <c r="G244" t="s">
        <v>13</v>
      </c>
      <c r="H244" t="s">
        <v>13</v>
      </c>
      <c r="I244" s="6" t="str">
        <f t="shared" si="6"/>
        <v>A1_R1_C1_2045-2050</v>
      </c>
      <c r="J244" s="6" t="str">
        <f t="shared" si="7"/>
        <v>A1_R1_C1</v>
      </c>
    </row>
    <row r="245" spans="1:10" x14ac:dyDescent="0.3">
      <c r="A245" t="s">
        <v>75</v>
      </c>
      <c r="B245" t="s">
        <v>14</v>
      </c>
      <c r="C245" t="s">
        <v>13</v>
      </c>
      <c r="D245">
        <v>-35.799999999999997</v>
      </c>
      <c r="E245">
        <v>-2.6</v>
      </c>
      <c r="F245" t="s">
        <v>13</v>
      </c>
      <c r="G245" t="s">
        <v>13</v>
      </c>
      <c r="H245" t="s">
        <v>13</v>
      </c>
      <c r="I245" s="6" t="str">
        <f t="shared" si="6"/>
        <v>A1_R1_C2_2045-2050</v>
      </c>
      <c r="J245" s="6" t="str">
        <f t="shared" si="7"/>
        <v>A1_R1_C2</v>
      </c>
    </row>
    <row r="246" spans="1:10" x14ac:dyDescent="0.3">
      <c r="A246" t="s">
        <v>75</v>
      </c>
      <c r="B246" t="s">
        <v>15</v>
      </c>
      <c r="C246" t="s">
        <v>13</v>
      </c>
      <c r="D246">
        <v>-26.4</v>
      </c>
      <c r="E246">
        <v>-6.2</v>
      </c>
      <c r="F246" t="s">
        <v>13</v>
      </c>
      <c r="G246" t="s">
        <v>13</v>
      </c>
      <c r="H246" t="s">
        <v>13</v>
      </c>
      <c r="I246" s="6" t="str">
        <f t="shared" si="6"/>
        <v>A1_R1_C3_2045-2050</v>
      </c>
      <c r="J246" s="6" t="str">
        <f t="shared" si="7"/>
        <v>A1_R1_C3</v>
      </c>
    </row>
    <row r="247" spans="1:10" x14ac:dyDescent="0.3">
      <c r="A247" t="s">
        <v>75</v>
      </c>
      <c r="B247" t="s">
        <v>16</v>
      </c>
      <c r="C247" t="s">
        <v>13</v>
      </c>
      <c r="D247">
        <v>-45</v>
      </c>
      <c r="E247">
        <v>-4.8</v>
      </c>
      <c r="F247" t="s">
        <v>13</v>
      </c>
      <c r="G247" t="s">
        <v>13</v>
      </c>
      <c r="H247" t="s">
        <v>13</v>
      </c>
      <c r="I247" s="6" t="str">
        <f t="shared" si="6"/>
        <v>A1_R2_C1_2045-2050</v>
      </c>
      <c r="J247" s="6" t="str">
        <f t="shared" si="7"/>
        <v>A1_R2_C1</v>
      </c>
    </row>
    <row r="248" spans="1:10" x14ac:dyDescent="0.3">
      <c r="A248" t="s">
        <v>75</v>
      </c>
      <c r="B248" t="s">
        <v>17</v>
      </c>
      <c r="C248" t="s">
        <v>13</v>
      </c>
      <c r="D248">
        <v>-35.200000000000003</v>
      </c>
      <c r="E248">
        <v>-2.4</v>
      </c>
      <c r="F248" t="s">
        <v>13</v>
      </c>
      <c r="G248" t="s">
        <v>13</v>
      </c>
      <c r="H248" t="s">
        <v>13</v>
      </c>
      <c r="I248" s="6" t="str">
        <f t="shared" si="6"/>
        <v>A1_R2_C2_2045-2050</v>
      </c>
      <c r="J248" s="6" t="str">
        <f t="shared" si="7"/>
        <v>A1_R2_C2</v>
      </c>
    </row>
    <row r="249" spans="1:10" x14ac:dyDescent="0.3">
      <c r="A249" t="s">
        <v>75</v>
      </c>
      <c r="B249" t="s">
        <v>18</v>
      </c>
      <c r="C249" t="s">
        <v>13</v>
      </c>
      <c r="D249">
        <v>-25.7</v>
      </c>
      <c r="E249">
        <v>-6.1</v>
      </c>
      <c r="F249" t="s">
        <v>13</v>
      </c>
      <c r="G249" t="s">
        <v>13</v>
      </c>
      <c r="H249" t="s">
        <v>13</v>
      </c>
      <c r="I249" s="6" t="str">
        <f t="shared" si="6"/>
        <v>A1_R2_C3_2045-2050</v>
      </c>
      <c r="J249" s="6" t="str">
        <f t="shared" si="7"/>
        <v>A1_R2_C3</v>
      </c>
    </row>
    <row r="250" spans="1:10" x14ac:dyDescent="0.3">
      <c r="A250" t="s">
        <v>75</v>
      </c>
      <c r="B250" t="s">
        <v>19</v>
      </c>
      <c r="C250" t="s">
        <v>13</v>
      </c>
      <c r="D250">
        <v>-32.4</v>
      </c>
      <c r="E250">
        <v>-4.4000000000000004</v>
      </c>
      <c r="F250" t="s">
        <v>13</v>
      </c>
      <c r="G250" t="s">
        <v>13</v>
      </c>
      <c r="H250" t="s">
        <v>13</v>
      </c>
      <c r="I250" s="6" t="str">
        <f t="shared" si="6"/>
        <v>A2_R1_C1_2045-2050</v>
      </c>
      <c r="J250" s="6" t="str">
        <f t="shared" si="7"/>
        <v>A2_R1_C1</v>
      </c>
    </row>
    <row r="251" spans="1:10" x14ac:dyDescent="0.3">
      <c r="A251" t="s">
        <v>75</v>
      </c>
      <c r="B251" t="s">
        <v>20</v>
      </c>
      <c r="C251" t="s">
        <v>13</v>
      </c>
      <c r="D251">
        <v>-26.3</v>
      </c>
      <c r="E251">
        <v>-2.1</v>
      </c>
      <c r="F251" t="s">
        <v>13</v>
      </c>
      <c r="G251" t="s">
        <v>13</v>
      </c>
      <c r="H251" t="s">
        <v>13</v>
      </c>
      <c r="I251" s="6" t="str">
        <f t="shared" si="6"/>
        <v>A2_R1_C2_2045-2050</v>
      </c>
      <c r="J251" s="6" t="str">
        <f t="shared" si="7"/>
        <v>A2_R1_C2</v>
      </c>
    </row>
    <row r="252" spans="1:10" x14ac:dyDescent="0.3">
      <c r="A252" t="s">
        <v>75</v>
      </c>
      <c r="B252" t="s">
        <v>21</v>
      </c>
      <c r="C252" t="s">
        <v>13</v>
      </c>
      <c r="D252">
        <v>-19.600000000000001</v>
      </c>
      <c r="E252">
        <v>-5.4</v>
      </c>
      <c r="F252" t="s">
        <v>13</v>
      </c>
      <c r="G252" t="s">
        <v>13</v>
      </c>
      <c r="H252" t="s">
        <v>13</v>
      </c>
      <c r="I252" s="6" t="str">
        <f t="shared" si="6"/>
        <v>A2_R1_C3_2045-2050</v>
      </c>
      <c r="J252" s="6" t="str">
        <f t="shared" si="7"/>
        <v>A2_R1_C3</v>
      </c>
    </row>
    <row r="253" spans="1:10" x14ac:dyDescent="0.3">
      <c r="A253" t="s">
        <v>75</v>
      </c>
      <c r="B253" t="s">
        <v>22</v>
      </c>
      <c r="C253" t="s">
        <v>13</v>
      </c>
      <c r="D253">
        <v>-31.9</v>
      </c>
      <c r="E253">
        <v>-4.5999999999999996</v>
      </c>
      <c r="F253" t="s">
        <v>13</v>
      </c>
      <c r="G253" t="s">
        <v>13</v>
      </c>
      <c r="H253" t="s">
        <v>13</v>
      </c>
      <c r="I253" s="6" t="str">
        <f t="shared" si="6"/>
        <v>A2_R2_C1_2045-2050</v>
      </c>
      <c r="J253" s="6" t="str">
        <f t="shared" si="7"/>
        <v>A2_R2_C1</v>
      </c>
    </row>
    <row r="254" spans="1:10" x14ac:dyDescent="0.3">
      <c r="A254" t="s">
        <v>75</v>
      </c>
      <c r="B254" t="s">
        <v>23</v>
      </c>
      <c r="C254" t="s">
        <v>13</v>
      </c>
      <c r="D254">
        <v>-26.3</v>
      </c>
      <c r="E254">
        <v>-2</v>
      </c>
      <c r="F254" t="s">
        <v>13</v>
      </c>
      <c r="G254" t="s">
        <v>13</v>
      </c>
      <c r="H254" t="s">
        <v>13</v>
      </c>
      <c r="I254" s="6" t="str">
        <f t="shared" si="6"/>
        <v>A2_R2_C2_2045-2050</v>
      </c>
      <c r="J254" s="6" t="str">
        <f t="shared" si="7"/>
        <v>A2_R2_C2</v>
      </c>
    </row>
    <row r="255" spans="1:10" x14ac:dyDescent="0.3">
      <c r="A255" t="s">
        <v>75</v>
      </c>
      <c r="B255" t="s">
        <v>24</v>
      </c>
      <c r="C255" t="s">
        <v>13</v>
      </c>
      <c r="D255">
        <v>-19.100000000000001</v>
      </c>
      <c r="E255">
        <v>-5.0999999999999996</v>
      </c>
      <c r="F255" t="s">
        <v>13</v>
      </c>
      <c r="G255" t="s">
        <v>13</v>
      </c>
      <c r="H255" t="s">
        <v>13</v>
      </c>
      <c r="I255" s="6" t="str">
        <f t="shared" si="6"/>
        <v>A2_R2_C3_2045-2050</v>
      </c>
      <c r="J255" s="6" t="str">
        <f t="shared" si="7"/>
        <v>A2_R2_C3</v>
      </c>
    </row>
    <row r="256" spans="1:10" x14ac:dyDescent="0.3">
      <c r="A256" t="s">
        <v>75</v>
      </c>
      <c r="B256" t="s">
        <v>25</v>
      </c>
      <c r="C256" t="s">
        <v>13</v>
      </c>
      <c r="D256">
        <v>-6.2</v>
      </c>
      <c r="E256">
        <v>-3.9</v>
      </c>
      <c r="F256" t="s">
        <v>13</v>
      </c>
      <c r="G256" t="s">
        <v>13</v>
      </c>
      <c r="H256" t="s">
        <v>13</v>
      </c>
      <c r="I256" s="6" t="str">
        <f t="shared" si="6"/>
        <v>A3_R1_C1_2045-2050</v>
      </c>
      <c r="J256" s="6" t="str">
        <f t="shared" si="7"/>
        <v>A3_R1_C1</v>
      </c>
    </row>
    <row r="257" spans="1:10" x14ac:dyDescent="0.3">
      <c r="A257" t="s">
        <v>75</v>
      </c>
      <c r="B257" t="s">
        <v>26</v>
      </c>
      <c r="C257" t="s">
        <v>13</v>
      </c>
      <c r="D257">
        <v>-6.5</v>
      </c>
      <c r="E257">
        <v>-2.2000000000000002</v>
      </c>
      <c r="F257" t="s">
        <v>13</v>
      </c>
      <c r="G257" t="s">
        <v>13</v>
      </c>
      <c r="H257" t="s">
        <v>13</v>
      </c>
      <c r="I257" s="6" t="str">
        <f t="shared" si="6"/>
        <v>A3_R1_C2_2045-2050</v>
      </c>
      <c r="J257" s="6" t="str">
        <f t="shared" si="7"/>
        <v>A3_R1_C2</v>
      </c>
    </row>
    <row r="258" spans="1:10" x14ac:dyDescent="0.3">
      <c r="A258" t="s">
        <v>75</v>
      </c>
      <c r="B258" t="s">
        <v>27</v>
      </c>
      <c r="C258" t="s">
        <v>13</v>
      </c>
      <c r="D258">
        <v>-6.3</v>
      </c>
      <c r="E258">
        <v>-4.7</v>
      </c>
      <c r="F258" t="s">
        <v>13</v>
      </c>
      <c r="G258" t="s">
        <v>13</v>
      </c>
      <c r="H258" t="s">
        <v>13</v>
      </c>
      <c r="I258" s="6" t="str">
        <f t="shared" si="6"/>
        <v>A3_R1_C3_2045-2050</v>
      </c>
      <c r="J258" s="6" t="str">
        <f t="shared" si="7"/>
        <v>A3_R1_C3</v>
      </c>
    </row>
    <row r="259" spans="1:10" x14ac:dyDescent="0.3">
      <c r="A259" t="s">
        <v>75</v>
      </c>
      <c r="B259" t="s">
        <v>28</v>
      </c>
      <c r="C259" t="s">
        <v>13</v>
      </c>
      <c r="D259">
        <v>-6.4</v>
      </c>
      <c r="E259">
        <v>-3.9</v>
      </c>
      <c r="F259" t="s">
        <v>13</v>
      </c>
      <c r="G259" t="s">
        <v>13</v>
      </c>
      <c r="H259" t="s">
        <v>13</v>
      </c>
      <c r="I259" s="6" t="str">
        <f t="shared" ref="I259:I322" si="8">IF(C259="NA",B259,C259)&amp;"_"&amp;SUBSTITUTE(A259,"_","-")</f>
        <v>A3_R2_C1_2045-2050</v>
      </c>
      <c r="J259" s="6" t="str">
        <f t="shared" ref="J259:J322" si="9">IF(C259="NA",B259,C259)</f>
        <v>A3_R2_C1</v>
      </c>
    </row>
    <row r="260" spans="1:10" x14ac:dyDescent="0.3">
      <c r="A260" t="s">
        <v>75</v>
      </c>
      <c r="B260" t="s">
        <v>29</v>
      </c>
      <c r="C260" t="s">
        <v>13</v>
      </c>
      <c r="D260">
        <v>-6.8</v>
      </c>
      <c r="E260">
        <v>-2</v>
      </c>
      <c r="F260" t="s">
        <v>13</v>
      </c>
      <c r="G260" t="s">
        <v>13</v>
      </c>
      <c r="H260" t="s">
        <v>13</v>
      </c>
      <c r="I260" s="6" t="str">
        <f t="shared" si="8"/>
        <v>A3_R2_C2_2045-2050</v>
      </c>
      <c r="J260" s="6" t="str">
        <f t="shared" si="9"/>
        <v>A3_R2_C2</v>
      </c>
    </row>
    <row r="261" spans="1:10" x14ac:dyDescent="0.3">
      <c r="A261" t="s">
        <v>75</v>
      </c>
      <c r="B261" t="s">
        <v>30</v>
      </c>
      <c r="C261" t="s">
        <v>13</v>
      </c>
      <c r="D261">
        <v>-6.5</v>
      </c>
      <c r="E261">
        <v>-4.5</v>
      </c>
      <c r="F261" t="s">
        <v>13</v>
      </c>
      <c r="G261" t="s">
        <v>13</v>
      </c>
      <c r="H261" t="s">
        <v>13</v>
      </c>
      <c r="I261" s="6" t="str">
        <f t="shared" si="8"/>
        <v>A3_R2_C3_2045-2050</v>
      </c>
      <c r="J261" s="6" t="str">
        <f t="shared" si="9"/>
        <v>A3_R2_C3</v>
      </c>
    </row>
    <row r="262" spans="1:10" x14ac:dyDescent="0.3">
      <c r="A262" t="s">
        <v>75</v>
      </c>
      <c r="B262" t="s">
        <v>31</v>
      </c>
      <c r="C262" t="s">
        <v>32</v>
      </c>
      <c r="D262">
        <v>-43.2</v>
      </c>
      <c r="E262">
        <v>-5.3</v>
      </c>
      <c r="F262">
        <v>-2.1</v>
      </c>
      <c r="G262">
        <v>-8.5</v>
      </c>
      <c r="H262">
        <v>-8.8000000000000007</v>
      </c>
      <c r="I262" s="6" t="str">
        <f t="shared" si="8"/>
        <v>B1_R1_C1_F1_2045-2050</v>
      </c>
      <c r="J262" s="6" t="str">
        <f t="shared" si="9"/>
        <v>B1_R1_C1_F1</v>
      </c>
    </row>
    <row r="263" spans="1:10" x14ac:dyDescent="0.3">
      <c r="A263" t="s">
        <v>75</v>
      </c>
      <c r="B263" t="s">
        <v>33</v>
      </c>
      <c r="C263" t="s">
        <v>34</v>
      </c>
      <c r="D263">
        <v>-18.100000000000001</v>
      </c>
      <c r="E263">
        <v>-2.8</v>
      </c>
      <c r="F263">
        <v>-2.1</v>
      </c>
      <c r="G263">
        <v>-8.5</v>
      </c>
      <c r="H263">
        <v>-8.5</v>
      </c>
      <c r="I263" s="6" t="str">
        <f t="shared" si="8"/>
        <v>B1_R1_C2_F1_2045-2050</v>
      </c>
      <c r="J263" s="6" t="str">
        <f t="shared" si="9"/>
        <v>B1_R1_C2_F1</v>
      </c>
    </row>
    <row r="264" spans="1:10" x14ac:dyDescent="0.3">
      <c r="A264" t="s">
        <v>75</v>
      </c>
      <c r="B264" t="s">
        <v>35</v>
      </c>
      <c r="C264" t="s">
        <v>36</v>
      </c>
      <c r="D264">
        <v>7.7</v>
      </c>
      <c r="E264">
        <v>-6.3</v>
      </c>
      <c r="F264">
        <v>-2.1</v>
      </c>
      <c r="G264">
        <v>-8.6</v>
      </c>
      <c r="H264">
        <v>-8.8000000000000007</v>
      </c>
      <c r="I264" s="6" t="str">
        <f t="shared" si="8"/>
        <v>B1_R1_C3_F1_2045-2050</v>
      </c>
      <c r="J264" s="6" t="str">
        <f t="shared" si="9"/>
        <v>B1_R1_C3_F1</v>
      </c>
    </row>
    <row r="265" spans="1:10" x14ac:dyDescent="0.3">
      <c r="A265" t="s">
        <v>75</v>
      </c>
      <c r="B265" t="s">
        <v>37</v>
      </c>
      <c r="C265" t="s">
        <v>13</v>
      </c>
      <c r="D265">
        <v>-41.6</v>
      </c>
      <c r="E265">
        <v>-5.2</v>
      </c>
      <c r="F265" t="s">
        <v>13</v>
      </c>
      <c r="G265" t="s">
        <v>13</v>
      </c>
      <c r="H265" t="s">
        <v>13</v>
      </c>
      <c r="I265" s="6" t="str">
        <f t="shared" si="8"/>
        <v>B1_R2_C1_2045-2050</v>
      </c>
      <c r="J265" s="6" t="str">
        <f t="shared" si="9"/>
        <v>B1_R2_C1</v>
      </c>
    </row>
    <row r="266" spans="1:10" x14ac:dyDescent="0.3">
      <c r="A266" t="s">
        <v>75</v>
      </c>
      <c r="B266" t="s">
        <v>38</v>
      </c>
      <c r="C266" t="s">
        <v>13</v>
      </c>
      <c r="D266">
        <v>-15.6</v>
      </c>
      <c r="E266">
        <v>-2.6</v>
      </c>
      <c r="F266" t="s">
        <v>13</v>
      </c>
      <c r="G266" t="s">
        <v>13</v>
      </c>
      <c r="H266" t="s">
        <v>13</v>
      </c>
      <c r="I266" s="6" t="str">
        <f t="shared" si="8"/>
        <v>B1_R2_C2_2045-2050</v>
      </c>
      <c r="J266" s="6" t="str">
        <f t="shared" si="9"/>
        <v>B1_R2_C2</v>
      </c>
    </row>
    <row r="267" spans="1:10" x14ac:dyDescent="0.3">
      <c r="A267" t="s">
        <v>75</v>
      </c>
      <c r="B267" t="s">
        <v>39</v>
      </c>
      <c r="C267" t="s">
        <v>13</v>
      </c>
      <c r="D267">
        <v>9</v>
      </c>
      <c r="E267">
        <v>-5.8</v>
      </c>
      <c r="F267" t="s">
        <v>13</v>
      </c>
      <c r="G267" t="s">
        <v>13</v>
      </c>
      <c r="H267" t="s">
        <v>13</v>
      </c>
      <c r="I267" s="6" t="str">
        <f t="shared" si="8"/>
        <v>B1_R2_C3_2045-2050</v>
      </c>
      <c r="J267" s="6" t="str">
        <f t="shared" si="9"/>
        <v>B1_R2_C3</v>
      </c>
    </row>
    <row r="268" spans="1:10" x14ac:dyDescent="0.3">
      <c r="A268" t="s">
        <v>75</v>
      </c>
      <c r="B268" t="s">
        <v>40</v>
      </c>
      <c r="C268" t="s">
        <v>41</v>
      </c>
      <c r="D268">
        <v>-23.5</v>
      </c>
      <c r="E268">
        <v>-5.6</v>
      </c>
      <c r="F268">
        <v>-3.2</v>
      </c>
      <c r="G268">
        <v>-9.6999999999999993</v>
      </c>
      <c r="H268">
        <v>-11.7</v>
      </c>
      <c r="I268" s="6" t="str">
        <f t="shared" si="8"/>
        <v>B2_R1_C1_F1_2045-2050</v>
      </c>
      <c r="J268" s="6" t="str">
        <f t="shared" si="9"/>
        <v>B2_R1_C1_F1</v>
      </c>
    </row>
    <row r="269" spans="1:10" x14ac:dyDescent="0.3">
      <c r="A269" t="s">
        <v>75</v>
      </c>
      <c r="B269" t="s">
        <v>42</v>
      </c>
      <c r="C269" t="s">
        <v>43</v>
      </c>
      <c r="D269">
        <v>0.5</v>
      </c>
      <c r="E269">
        <v>-3.2</v>
      </c>
      <c r="F269">
        <v>-3.2</v>
      </c>
      <c r="G269">
        <v>-9.6999999999999993</v>
      </c>
      <c r="H269">
        <v>-11.7</v>
      </c>
      <c r="I269" s="6" t="str">
        <f t="shared" si="8"/>
        <v>B2_R1_C2_F1_2045-2050</v>
      </c>
      <c r="J269" s="6" t="str">
        <f t="shared" si="9"/>
        <v>B2_R1_C2_F1</v>
      </c>
    </row>
    <row r="270" spans="1:10" x14ac:dyDescent="0.3">
      <c r="A270" t="s">
        <v>75</v>
      </c>
      <c r="B270" t="s">
        <v>42</v>
      </c>
      <c r="C270" t="s">
        <v>44</v>
      </c>
      <c r="D270">
        <v>0.5</v>
      </c>
      <c r="E270">
        <v>-3.2</v>
      </c>
      <c r="F270">
        <v>-2.5</v>
      </c>
      <c r="G270">
        <v>-9.4</v>
      </c>
      <c r="H270">
        <v>-12.2</v>
      </c>
      <c r="I270" s="6" t="str">
        <f t="shared" si="8"/>
        <v>B2_R1_C2_F2_2045-2050</v>
      </c>
      <c r="J270" s="6" t="str">
        <f t="shared" si="9"/>
        <v>B2_R1_C2_F2</v>
      </c>
    </row>
    <row r="271" spans="1:10" x14ac:dyDescent="0.3">
      <c r="A271" t="s">
        <v>75</v>
      </c>
      <c r="B271" t="s">
        <v>42</v>
      </c>
      <c r="C271" t="s">
        <v>45</v>
      </c>
      <c r="D271">
        <v>0.5</v>
      </c>
      <c r="E271">
        <v>-3.2</v>
      </c>
      <c r="F271">
        <v>-2.7</v>
      </c>
      <c r="G271">
        <v>-9.5</v>
      </c>
      <c r="H271">
        <v>-12.1</v>
      </c>
      <c r="I271" s="6" t="str">
        <f t="shared" si="8"/>
        <v>B2_R1_C2_F3_2045-2050</v>
      </c>
      <c r="J271" s="6" t="str">
        <f t="shared" si="9"/>
        <v>B2_R1_C2_F3</v>
      </c>
    </row>
    <row r="272" spans="1:10" x14ac:dyDescent="0.3">
      <c r="A272" t="s">
        <v>75</v>
      </c>
      <c r="B272" t="s">
        <v>42</v>
      </c>
      <c r="C272" t="s">
        <v>46</v>
      </c>
      <c r="D272">
        <v>0.5</v>
      </c>
      <c r="E272">
        <v>-3.2</v>
      </c>
      <c r="F272">
        <v>-6.2</v>
      </c>
      <c r="G272">
        <v>-10.7</v>
      </c>
      <c r="H272">
        <v>-9.1999999999999993</v>
      </c>
      <c r="I272" s="6" t="str">
        <f t="shared" si="8"/>
        <v>B2_R1_C2_F4_2045-2050</v>
      </c>
      <c r="J272" s="6" t="str">
        <f t="shared" si="9"/>
        <v>B2_R1_C2_F4</v>
      </c>
    </row>
    <row r="273" spans="1:10" x14ac:dyDescent="0.3">
      <c r="A273" t="s">
        <v>75</v>
      </c>
      <c r="B273" t="s">
        <v>42</v>
      </c>
      <c r="C273" t="s">
        <v>47</v>
      </c>
      <c r="D273">
        <v>0.5</v>
      </c>
      <c r="E273">
        <v>-3.2</v>
      </c>
      <c r="F273">
        <v>-6.7</v>
      </c>
      <c r="G273">
        <v>-11.1</v>
      </c>
      <c r="H273">
        <v>-8.9</v>
      </c>
      <c r="I273" s="6" t="str">
        <f t="shared" si="8"/>
        <v>B2_R1_C2_F5_2045-2050</v>
      </c>
      <c r="J273" s="6" t="str">
        <f t="shared" si="9"/>
        <v>B2_R1_C2_F5</v>
      </c>
    </row>
    <row r="274" spans="1:10" x14ac:dyDescent="0.3">
      <c r="A274" t="s">
        <v>75</v>
      </c>
      <c r="B274" t="s">
        <v>42</v>
      </c>
      <c r="C274" t="s">
        <v>48</v>
      </c>
      <c r="D274">
        <v>0.5</v>
      </c>
      <c r="E274">
        <v>-3.2</v>
      </c>
      <c r="F274">
        <v>-7</v>
      </c>
      <c r="G274">
        <v>-10.5</v>
      </c>
      <c r="H274">
        <v>-8.9</v>
      </c>
      <c r="I274" s="6" t="str">
        <f t="shared" si="8"/>
        <v>B2_R1_C2_F6_2045-2050</v>
      </c>
      <c r="J274" s="6" t="str">
        <f t="shared" si="9"/>
        <v>B2_R1_C2_F6</v>
      </c>
    </row>
    <row r="275" spans="1:10" x14ac:dyDescent="0.3">
      <c r="A275" t="s">
        <v>75</v>
      </c>
      <c r="B275" t="s">
        <v>42</v>
      </c>
      <c r="C275" t="s">
        <v>49</v>
      </c>
      <c r="D275">
        <v>0.5</v>
      </c>
      <c r="E275">
        <v>-3.2</v>
      </c>
      <c r="F275">
        <v>-7.6</v>
      </c>
      <c r="G275">
        <v>-10.9</v>
      </c>
      <c r="H275">
        <v>-8.6</v>
      </c>
      <c r="I275" s="6" t="str">
        <f t="shared" si="8"/>
        <v>B2_R1_C2_F7_2045-2050</v>
      </c>
      <c r="J275" s="6" t="str">
        <f t="shared" si="9"/>
        <v>B2_R1_C2_F7</v>
      </c>
    </row>
    <row r="276" spans="1:10" x14ac:dyDescent="0.3">
      <c r="A276" t="s">
        <v>75</v>
      </c>
      <c r="B276" t="s">
        <v>42</v>
      </c>
      <c r="C276" t="s">
        <v>50</v>
      </c>
      <c r="D276">
        <v>0.5</v>
      </c>
      <c r="E276">
        <v>-3.2</v>
      </c>
      <c r="F276">
        <v>-9</v>
      </c>
      <c r="G276">
        <v>-9.6999999999999993</v>
      </c>
      <c r="H276">
        <v>-8.6</v>
      </c>
      <c r="I276" s="6" t="str">
        <f t="shared" si="8"/>
        <v>B2_R1_C2_F8_2045-2050</v>
      </c>
      <c r="J276" s="6" t="str">
        <f t="shared" si="9"/>
        <v>B2_R1_C2_F8</v>
      </c>
    </row>
    <row r="277" spans="1:10" x14ac:dyDescent="0.3">
      <c r="A277" t="s">
        <v>75</v>
      </c>
      <c r="B277" t="s">
        <v>42</v>
      </c>
      <c r="C277" t="s">
        <v>51</v>
      </c>
      <c r="D277">
        <v>0.5</v>
      </c>
      <c r="E277">
        <v>-3.2</v>
      </c>
      <c r="F277">
        <v>-11.1</v>
      </c>
      <c r="G277">
        <v>-11.1</v>
      </c>
      <c r="H277">
        <v>-8.6</v>
      </c>
      <c r="I277" s="6" t="str">
        <f t="shared" si="8"/>
        <v>B2_R1_C2_F9_2045-2050</v>
      </c>
      <c r="J277" s="6" t="str">
        <f t="shared" si="9"/>
        <v>B2_R1_C2_F9</v>
      </c>
    </row>
    <row r="278" spans="1:10" x14ac:dyDescent="0.3">
      <c r="A278" t="s">
        <v>75</v>
      </c>
      <c r="B278" t="s">
        <v>42</v>
      </c>
      <c r="C278" t="s">
        <v>52</v>
      </c>
      <c r="D278">
        <v>0.5</v>
      </c>
      <c r="E278">
        <v>-3.2</v>
      </c>
      <c r="F278">
        <v>-3.2</v>
      </c>
      <c r="G278">
        <v>-6.8</v>
      </c>
      <c r="H278">
        <v>-10.9</v>
      </c>
      <c r="I278" s="6" t="str">
        <f t="shared" si="8"/>
        <v>B2_R1_C2_F1_sob_2045-2050</v>
      </c>
      <c r="J278" s="6" t="str">
        <f t="shared" si="9"/>
        <v>B2_R1_C2_F1_sob</v>
      </c>
    </row>
    <row r="279" spans="1:10" x14ac:dyDescent="0.3">
      <c r="A279" t="s">
        <v>75</v>
      </c>
      <c r="B279" t="s">
        <v>42</v>
      </c>
      <c r="C279" t="s">
        <v>53</v>
      </c>
      <c r="D279">
        <v>0.5</v>
      </c>
      <c r="E279">
        <v>-3.2</v>
      </c>
      <c r="F279">
        <v>-3.2</v>
      </c>
      <c r="G279">
        <v>-5.0999999999999996</v>
      </c>
      <c r="H279">
        <v>-8.9</v>
      </c>
      <c r="I279" s="6" t="str">
        <f t="shared" si="8"/>
        <v>B2_R1_C2_F1_tech_2045-2050</v>
      </c>
      <c r="J279" s="6" t="str">
        <f t="shared" si="9"/>
        <v>B2_R1_C2_F1_tech</v>
      </c>
    </row>
    <row r="280" spans="1:10" x14ac:dyDescent="0.3">
      <c r="A280" t="s">
        <v>75</v>
      </c>
      <c r="B280" t="s">
        <v>42</v>
      </c>
      <c r="C280" t="s">
        <v>54</v>
      </c>
      <c r="D280">
        <v>0.5</v>
      </c>
      <c r="E280">
        <v>-3.2</v>
      </c>
      <c r="F280">
        <v>-3.2</v>
      </c>
      <c r="G280">
        <v>-15.2</v>
      </c>
      <c r="H280">
        <v>-20</v>
      </c>
      <c r="I280" s="6" t="str">
        <f t="shared" si="8"/>
        <v>B2_R1_C2_F1_charb_2045-2050</v>
      </c>
      <c r="J280" s="6" t="str">
        <f t="shared" si="9"/>
        <v>B2_R1_C2_F1_charb</v>
      </c>
    </row>
    <row r="281" spans="1:10" x14ac:dyDescent="0.3">
      <c r="A281" t="s">
        <v>75</v>
      </c>
      <c r="B281" t="s">
        <v>42</v>
      </c>
      <c r="C281" t="s">
        <v>57</v>
      </c>
      <c r="D281">
        <v>0.5</v>
      </c>
      <c r="E281">
        <v>-3.2</v>
      </c>
      <c r="F281">
        <v>-16.7</v>
      </c>
      <c r="G281">
        <v>-13.1</v>
      </c>
      <c r="H281">
        <v>-5.4</v>
      </c>
      <c r="I281" s="6" t="str">
        <f t="shared" si="8"/>
        <v>B2_R1_C2_F10_2045-2050</v>
      </c>
      <c r="J281" s="6" t="str">
        <f t="shared" si="9"/>
        <v>B2_R1_C2_F10</v>
      </c>
    </row>
    <row r="282" spans="1:10" x14ac:dyDescent="0.3">
      <c r="A282" t="s">
        <v>75</v>
      </c>
      <c r="B282" t="s">
        <v>55</v>
      </c>
      <c r="C282" t="s">
        <v>56</v>
      </c>
      <c r="D282">
        <v>24</v>
      </c>
      <c r="E282">
        <v>-5.5</v>
      </c>
      <c r="F282">
        <v>-3.2</v>
      </c>
      <c r="G282">
        <v>-9.6</v>
      </c>
      <c r="H282">
        <v>-12</v>
      </c>
      <c r="I282" s="6" t="str">
        <f t="shared" si="8"/>
        <v>B2_R1_C3_F1_2045-2050</v>
      </c>
      <c r="J282" s="6" t="str">
        <f t="shared" si="9"/>
        <v>B2_R1_C3_F1</v>
      </c>
    </row>
    <row r="283" spans="1:10" x14ac:dyDescent="0.3">
      <c r="A283" t="s">
        <v>75</v>
      </c>
      <c r="B283" t="s">
        <v>58</v>
      </c>
      <c r="C283" t="s">
        <v>13</v>
      </c>
      <c r="D283">
        <v>-21.1</v>
      </c>
      <c r="E283">
        <v>-6</v>
      </c>
      <c r="F283" t="s">
        <v>13</v>
      </c>
      <c r="G283" t="s">
        <v>13</v>
      </c>
      <c r="H283" t="s">
        <v>13</v>
      </c>
      <c r="I283" s="6" t="str">
        <f t="shared" si="8"/>
        <v>B2_R2_C1_2045-2050</v>
      </c>
      <c r="J283" s="6" t="str">
        <f t="shared" si="9"/>
        <v>B2_R2_C1</v>
      </c>
    </row>
    <row r="284" spans="1:10" x14ac:dyDescent="0.3">
      <c r="A284" t="s">
        <v>75</v>
      </c>
      <c r="B284" t="s">
        <v>59</v>
      </c>
      <c r="C284" t="s">
        <v>60</v>
      </c>
      <c r="D284">
        <v>2.2999999999999998</v>
      </c>
      <c r="E284">
        <v>-3</v>
      </c>
      <c r="F284">
        <v>-3.1</v>
      </c>
      <c r="G284">
        <v>-9.6</v>
      </c>
      <c r="H284">
        <v>-11.7</v>
      </c>
      <c r="I284" s="6" t="str">
        <f t="shared" si="8"/>
        <v>B2_R2_C2_F1_2045-2050</v>
      </c>
      <c r="J284" s="6" t="str">
        <f t="shared" si="9"/>
        <v>B2_R2_C2_F1</v>
      </c>
    </row>
    <row r="285" spans="1:10" x14ac:dyDescent="0.3">
      <c r="A285" t="s">
        <v>75</v>
      </c>
      <c r="B285" t="s">
        <v>61</v>
      </c>
      <c r="C285" t="s">
        <v>13</v>
      </c>
      <c r="D285">
        <v>25</v>
      </c>
      <c r="E285">
        <v>-5.2</v>
      </c>
      <c r="F285" t="s">
        <v>13</v>
      </c>
      <c r="G285" t="s">
        <v>13</v>
      </c>
      <c r="H285" t="s">
        <v>13</v>
      </c>
      <c r="I285" s="6" t="str">
        <f t="shared" si="8"/>
        <v>B2_R2_C3_2045-2050</v>
      </c>
      <c r="J285" s="6" t="str">
        <f t="shared" si="9"/>
        <v>B2_R2_C3</v>
      </c>
    </row>
    <row r="286" spans="1:10" x14ac:dyDescent="0.3">
      <c r="A286" t="s">
        <v>75</v>
      </c>
      <c r="B286" t="s">
        <v>62</v>
      </c>
      <c r="C286" t="s">
        <v>63</v>
      </c>
      <c r="D286">
        <v>-12.1</v>
      </c>
      <c r="E286">
        <v>-6.7</v>
      </c>
      <c r="F286">
        <v>-3.9</v>
      </c>
      <c r="G286">
        <v>-10.199999999999999</v>
      </c>
      <c r="H286">
        <v>-13.5</v>
      </c>
      <c r="I286" s="6" t="str">
        <f t="shared" si="8"/>
        <v>B3_R1_C1_F1_2045-2050</v>
      </c>
      <c r="J286" s="6" t="str">
        <f t="shared" si="9"/>
        <v>B3_R1_C1_F1</v>
      </c>
    </row>
    <row r="287" spans="1:10" x14ac:dyDescent="0.3">
      <c r="A287" t="s">
        <v>75</v>
      </c>
      <c r="B287" t="s">
        <v>64</v>
      </c>
      <c r="C287" t="s">
        <v>65</v>
      </c>
      <c r="D287">
        <v>11.3</v>
      </c>
      <c r="E287">
        <v>-4.0999999999999996</v>
      </c>
      <c r="F287">
        <v>-4</v>
      </c>
      <c r="G287">
        <v>-10.3</v>
      </c>
      <c r="H287">
        <v>-13.7</v>
      </c>
      <c r="I287" s="6" t="str">
        <f t="shared" si="8"/>
        <v>B3_R1_C2_F1_2045-2050</v>
      </c>
      <c r="J287" s="6" t="str">
        <f t="shared" si="9"/>
        <v>B3_R1_C2_F1</v>
      </c>
    </row>
    <row r="288" spans="1:10" x14ac:dyDescent="0.3">
      <c r="A288" t="s">
        <v>75</v>
      </c>
      <c r="B288" t="s">
        <v>66</v>
      </c>
      <c r="C288" t="s">
        <v>67</v>
      </c>
      <c r="D288">
        <v>34.200000000000003</v>
      </c>
      <c r="E288">
        <v>-6.5</v>
      </c>
      <c r="F288">
        <v>-3.7</v>
      </c>
      <c r="G288">
        <v>-10.1</v>
      </c>
      <c r="H288">
        <v>-13.5</v>
      </c>
      <c r="I288" s="6" t="str">
        <f t="shared" si="8"/>
        <v>B3_R1_C3_F1_2045-2050</v>
      </c>
      <c r="J288" s="6" t="str">
        <f t="shared" si="9"/>
        <v>B3_R1_C3_F1</v>
      </c>
    </row>
    <row r="289" spans="1:10" x14ac:dyDescent="0.3">
      <c r="A289" t="s">
        <v>75</v>
      </c>
      <c r="B289" t="s">
        <v>68</v>
      </c>
      <c r="C289" t="s">
        <v>13</v>
      </c>
      <c r="D289">
        <v>-10</v>
      </c>
      <c r="E289">
        <v>-6.6</v>
      </c>
      <c r="F289" t="s">
        <v>13</v>
      </c>
      <c r="G289" t="s">
        <v>13</v>
      </c>
      <c r="H289" t="s">
        <v>13</v>
      </c>
      <c r="I289" s="6" t="str">
        <f t="shared" si="8"/>
        <v>B3_R2_C1_2045-2050</v>
      </c>
      <c r="J289" s="6" t="str">
        <f t="shared" si="9"/>
        <v>B3_R2_C1</v>
      </c>
    </row>
    <row r="290" spans="1:10" x14ac:dyDescent="0.3">
      <c r="A290" t="s">
        <v>75</v>
      </c>
      <c r="B290" t="s">
        <v>69</v>
      </c>
      <c r="C290" t="s">
        <v>13</v>
      </c>
      <c r="D290">
        <v>12.3</v>
      </c>
      <c r="E290">
        <v>-3.6</v>
      </c>
      <c r="F290" t="s">
        <v>13</v>
      </c>
      <c r="G290" t="s">
        <v>13</v>
      </c>
      <c r="H290" t="s">
        <v>13</v>
      </c>
      <c r="I290" s="6" t="str">
        <f t="shared" si="8"/>
        <v>B3_R2_C2_2045-2050</v>
      </c>
      <c r="J290" s="6" t="str">
        <f t="shared" si="9"/>
        <v>B3_R2_C2</v>
      </c>
    </row>
    <row r="291" spans="1:10" x14ac:dyDescent="0.3">
      <c r="A291" t="s">
        <v>75</v>
      </c>
      <c r="B291" t="s">
        <v>70</v>
      </c>
      <c r="C291" t="s">
        <v>13</v>
      </c>
      <c r="D291">
        <v>35</v>
      </c>
      <c r="E291">
        <v>-6.1</v>
      </c>
      <c r="F291" t="s">
        <v>13</v>
      </c>
      <c r="G291" t="s">
        <v>13</v>
      </c>
      <c r="H291" t="s">
        <v>13</v>
      </c>
      <c r="I291" s="6" t="str">
        <f t="shared" si="8"/>
        <v>B3_R2_C3_2045-2050</v>
      </c>
      <c r="J291" s="6" t="str">
        <f t="shared" si="9"/>
        <v>B3_R2_C3</v>
      </c>
    </row>
    <row r="292" spans="1:10" x14ac:dyDescent="0.3">
      <c r="A292" t="s">
        <v>76</v>
      </c>
      <c r="B292" t="s">
        <v>12</v>
      </c>
      <c r="C292" t="s">
        <v>13</v>
      </c>
      <c r="D292">
        <v>-46.1</v>
      </c>
      <c r="E292">
        <v>-3.6</v>
      </c>
      <c r="F292" t="s">
        <v>13</v>
      </c>
      <c r="G292" t="s">
        <v>13</v>
      </c>
      <c r="H292" t="s">
        <v>13</v>
      </c>
      <c r="I292" s="6" t="str">
        <f t="shared" si="8"/>
        <v>A1_R1_C1_2050-2055</v>
      </c>
      <c r="J292" s="6" t="str">
        <f t="shared" si="9"/>
        <v>A1_R1_C1</v>
      </c>
    </row>
    <row r="293" spans="1:10" x14ac:dyDescent="0.3">
      <c r="A293" t="s">
        <v>76</v>
      </c>
      <c r="B293" t="s">
        <v>14</v>
      </c>
      <c r="C293" t="s">
        <v>13</v>
      </c>
      <c r="D293">
        <v>-36</v>
      </c>
      <c r="E293">
        <v>-1.2</v>
      </c>
      <c r="F293" t="s">
        <v>13</v>
      </c>
      <c r="G293" t="s">
        <v>13</v>
      </c>
      <c r="H293" t="s">
        <v>13</v>
      </c>
      <c r="I293" s="6" t="str">
        <f t="shared" si="8"/>
        <v>A1_R1_C2_2050-2055</v>
      </c>
      <c r="J293" s="6" t="str">
        <f t="shared" si="9"/>
        <v>A1_R1_C2</v>
      </c>
    </row>
    <row r="294" spans="1:10" x14ac:dyDescent="0.3">
      <c r="A294" t="s">
        <v>76</v>
      </c>
      <c r="B294" t="s">
        <v>15</v>
      </c>
      <c r="C294" t="s">
        <v>13</v>
      </c>
      <c r="D294">
        <v>-27.6</v>
      </c>
      <c r="E294">
        <v>-2.2000000000000002</v>
      </c>
      <c r="F294" t="s">
        <v>13</v>
      </c>
      <c r="G294" t="s">
        <v>13</v>
      </c>
      <c r="H294" t="s">
        <v>13</v>
      </c>
      <c r="I294" s="6" t="str">
        <f t="shared" si="8"/>
        <v>A1_R1_C3_2050-2055</v>
      </c>
      <c r="J294" s="6" t="str">
        <f t="shared" si="9"/>
        <v>A1_R1_C3</v>
      </c>
    </row>
    <row r="295" spans="1:10" x14ac:dyDescent="0.3">
      <c r="A295" t="s">
        <v>76</v>
      </c>
      <c r="B295" t="s">
        <v>16</v>
      </c>
      <c r="C295" t="s">
        <v>13</v>
      </c>
      <c r="D295">
        <v>-45</v>
      </c>
      <c r="E295">
        <v>-3.7</v>
      </c>
      <c r="F295" t="s">
        <v>13</v>
      </c>
      <c r="G295" t="s">
        <v>13</v>
      </c>
      <c r="H295" t="s">
        <v>13</v>
      </c>
      <c r="I295" s="6" t="str">
        <f t="shared" si="8"/>
        <v>A1_R2_C1_2050-2055</v>
      </c>
      <c r="J295" s="6" t="str">
        <f t="shared" si="9"/>
        <v>A1_R2_C1</v>
      </c>
    </row>
    <row r="296" spans="1:10" x14ac:dyDescent="0.3">
      <c r="A296" t="s">
        <v>76</v>
      </c>
      <c r="B296" t="s">
        <v>17</v>
      </c>
      <c r="C296" t="s">
        <v>13</v>
      </c>
      <c r="D296">
        <v>-36.1</v>
      </c>
      <c r="E296">
        <v>-0.7</v>
      </c>
      <c r="F296" t="s">
        <v>13</v>
      </c>
      <c r="G296" t="s">
        <v>13</v>
      </c>
      <c r="H296" t="s">
        <v>13</v>
      </c>
      <c r="I296" s="6" t="str">
        <f t="shared" si="8"/>
        <v>A1_R2_C2_2050-2055</v>
      </c>
      <c r="J296" s="6" t="str">
        <f t="shared" si="9"/>
        <v>A1_R2_C2</v>
      </c>
    </row>
    <row r="297" spans="1:10" x14ac:dyDescent="0.3">
      <c r="A297" t="s">
        <v>76</v>
      </c>
      <c r="B297" t="s">
        <v>18</v>
      </c>
      <c r="C297" t="s">
        <v>13</v>
      </c>
      <c r="D297">
        <v>-27</v>
      </c>
      <c r="E297">
        <v>-2</v>
      </c>
      <c r="F297" t="s">
        <v>13</v>
      </c>
      <c r="G297" t="s">
        <v>13</v>
      </c>
      <c r="H297" t="s">
        <v>13</v>
      </c>
      <c r="I297" s="6" t="str">
        <f t="shared" si="8"/>
        <v>A1_R2_C3_2050-2055</v>
      </c>
      <c r="J297" s="6" t="str">
        <f t="shared" si="9"/>
        <v>A1_R2_C3</v>
      </c>
    </row>
    <row r="298" spans="1:10" x14ac:dyDescent="0.3">
      <c r="A298" t="s">
        <v>76</v>
      </c>
      <c r="B298" t="s">
        <v>19</v>
      </c>
      <c r="C298" t="s">
        <v>13</v>
      </c>
      <c r="D298">
        <v>-33.1</v>
      </c>
      <c r="E298">
        <v>-2.9</v>
      </c>
      <c r="F298" t="s">
        <v>13</v>
      </c>
      <c r="G298" t="s">
        <v>13</v>
      </c>
      <c r="H298" t="s">
        <v>13</v>
      </c>
      <c r="I298" s="6" t="str">
        <f t="shared" si="8"/>
        <v>A2_R1_C1_2050-2055</v>
      </c>
      <c r="J298" s="6" t="str">
        <f t="shared" si="9"/>
        <v>A2_R1_C1</v>
      </c>
    </row>
    <row r="299" spans="1:10" x14ac:dyDescent="0.3">
      <c r="A299" t="s">
        <v>76</v>
      </c>
      <c r="B299" t="s">
        <v>20</v>
      </c>
      <c r="C299" t="s">
        <v>13</v>
      </c>
      <c r="D299">
        <v>-26.8</v>
      </c>
      <c r="E299">
        <v>-0.6</v>
      </c>
      <c r="F299" t="s">
        <v>13</v>
      </c>
      <c r="G299" t="s">
        <v>13</v>
      </c>
      <c r="H299" t="s">
        <v>13</v>
      </c>
      <c r="I299" s="6" t="str">
        <f t="shared" si="8"/>
        <v>A2_R1_C2_2050-2055</v>
      </c>
      <c r="J299" s="6" t="str">
        <f t="shared" si="9"/>
        <v>A2_R1_C2</v>
      </c>
    </row>
    <row r="300" spans="1:10" x14ac:dyDescent="0.3">
      <c r="A300" t="s">
        <v>76</v>
      </c>
      <c r="B300" t="s">
        <v>21</v>
      </c>
      <c r="C300" t="s">
        <v>13</v>
      </c>
      <c r="D300">
        <v>-20.399999999999999</v>
      </c>
      <c r="E300">
        <v>-1.5</v>
      </c>
      <c r="F300" t="s">
        <v>13</v>
      </c>
      <c r="G300" t="s">
        <v>13</v>
      </c>
      <c r="H300" t="s">
        <v>13</v>
      </c>
      <c r="I300" s="6" t="str">
        <f t="shared" si="8"/>
        <v>A2_R1_C3_2050-2055</v>
      </c>
      <c r="J300" s="6" t="str">
        <f t="shared" si="9"/>
        <v>A2_R1_C3</v>
      </c>
    </row>
    <row r="301" spans="1:10" x14ac:dyDescent="0.3">
      <c r="A301" t="s">
        <v>76</v>
      </c>
      <c r="B301" t="s">
        <v>22</v>
      </c>
      <c r="C301" t="s">
        <v>13</v>
      </c>
      <c r="D301">
        <v>-32.200000000000003</v>
      </c>
      <c r="E301">
        <v>-3</v>
      </c>
      <c r="F301" t="s">
        <v>13</v>
      </c>
      <c r="G301" t="s">
        <v>13</v>
      </c>
      <c r="H301" t="s">
        <v>13</v>
      </c>
      <c r="I301" s="6" t="str">
        <f t="shared" si="8"/>
        <v>A2_R2_C1_2050-2055</v>
      </c>
      <c r="J301" s="6" t="str">
        <f t="shared" si="9"/>
        <v>A2_R2_C1</v>
      </c>
    </row>
    <row r="302" spans="1:10" x14ac:dyDescent="0.3">
      <c r="A302" t="s">
        <v>76</v>
      </c>
      <c r="B302" t="s">
        <v>23</v>
      </c>
      <c r="C302" t="s">
        <v>13</v>
      </c>
      <c r="D302">
        <v>-26.5</v>
      </c>
      <c r="E302">
        <v>-0.6</v>
      </c>
      <c r="F302" t="s">
        <v>13</v>
      </c>
      <c r="G302" t="s">
        <v>13</v>
      </c>
      <c r="H302" t="s">
        <v>13</v>
      </c>
      <c r="I302" s="6" t="str">
        <f t="shared" si="8"/>
        <v>A2_R2_C2_2050-2055</v>
      </c>
      <c r="J302" s="6" t="str">
        <f t="shared" si="9"/>
        <v>A2_R2_C2</v>
      </c>
    </row>
    <row r="303" spans="1:10" x14ac:dyDescent="0.3">
      <c r="A303" t="s">
        <v>76</v>
      </c>
      <c r="B303" t="s">
        <v>24</v>
      </c>
      <c r="C303" t="s">
        <v>13</v>
      </c>
      <c r="D303">
        <v>-20.100000000000001</v>
      </c>
      <c r="E303">
        <v>-1.2</v>
      </c>
      <c r="F303" t="s">
        <v>13</v>
      </c>
      <c r="G303" t="s">
        <v>13</v>
      </c>
      <c r="H303" t="s">
        <v>13</v>
      </c>
      <c r="I303" s="6" t="str">
        <f t="shared" si="8"/>
        <v>A2_R2_C3_2050-2055</v>
      </c>
      <c r="J303" s="6" t="str">
        <f t="shared" si="9"/>
        <v>A2_R2_C3</v>
      </c>
    </row>
    <row r="304" spans="1:10" x14ac:dyDescent="0.3">
      <c r="A304" t="s">
        <v>76</v>
      </c>
      <c r="B304" t="s">
        <v>25</v>
      </c>
      <c r="C304" t="s">
        <v>13</v>
      </c>
      <c r="D304">
        <v>-6.2</v>
      </c>
      <c r="E304">
        <v>-1.9</v>
      </c>
      <c r="F304" t="s">
        <v>13</v>
      </c>
      <c r="G304" t="s">
        <v>13</v>
      </c>
      <c r="H304" t="s">
        <v>13</v>
      </c>
      <c r="I304" s="6" t="str">
        <f t="shared" si="8"/>
        <v>A3_R1_C1_2050-2055</v>
      </c>
      <c r="J304" s="6" t="str">
        <f t="shared" si="9"/>
        <v>A3_R1_C1</v>
      </c>
    </row>
    <row r="305" spans="1:10" x14ac:dyDescent="0.3">
      <c r="A305" t="s">
        <v>76</v>
      </c>
      <c r="B305" t="s">
        <v>26</v>
      </c>
      <c r="C305" t="s">
        <v>13</v>
      </c>
      <c r="D305">
        <v>-7</v>
      </c>
      <c r="E305">
        <v>0</v>
      </c>
      <c r="F305" t="s">
        <v>13</v>
      </c>
      <c r="G305" t="s">
        <v>13</v>
      </c>
      <c r="H305" t="s">
        <v>13</v>
      </c>
      <c r="I305" s="6" t="str">
        <f t="shared" si="8"/>
        <v>A3_R1_C2_2050-2055</v>
      </c>
      <c r="J305" s="6" t="str">
        <f t="shared" si="9"/>
        <v>A3_R1_C2</v>
      </c>
    </row>
    <row r="306" spans="1:10" x14ac:dyDescent="0.3">
      <c r="A306" t="s">
        <v>76</v>
      </c>
      <c r="B306" t="s">
        <v>27</v>
      </c>
      <c r="C306" t="s">
        <v>13</v>
      </c>
      <c r="D306">
        <v>-6.6</v>
      </c>
      <c r="E306">
        <v>-1</v>
      </c>
      <c r="F306" t="s">
        <v>13</v>
      </c>
      <c r="G306" t="s">
        <v>13</v>
      </c>
      <c r="H306" t="s">
        <v>13</v>
      </c>
      <c r="I306" s="6" t="str">
        <f t="shared" si="8"/>
        <v>A3_R1_C3_2050-2055</v>
      </c>
      <c r="J306" s="6" t="str">
        <f t="shared" si="9"/>
        <v>A3_R1_C3</v>
      </c>
    </row>
    <row r="307" spans="1:10" x14ac:dyDescent="0.3">
      <c r="A307" t="s">
        <v>76</v>
      </c>
      <c r="B307" t="s">
        <v>28</v>
      </c>
      <c r="C307" t="s">
        <v>13</v>
      </c>
      <c r="D307">
        <v>-6.1</v>
      </c>
      <c r="E307">
        <v>-1.9</v>
      </c>
      <c r="F307" t="s">
        <v>13</v>
      </c>
      <c r="G307" t="s">
        <v>13</v>
      </c>
      <c r="H307" t="s">
        <v>13</v>
      </c>
      <c r="I307" s="6" t="str">
        <f t="shared" si="8"/>
        <v>A3_R2_C1_2050-2055</v>
      </c>
      <c r="J307" s="6" t="str">
        <f t="shared" si="9"/>
        <v>A3_R2_C1</v>
      </c>
    </row>
    <row r="308" spans="1:10" x14ac:dyDescent="0.3">
      <c r="A308" t="s">
        <v>76</v>
      </c>
      <c r="B308" t="s">
        <v>29</v>
      </c>
      <c r="C308" t="s">
        <v>13</v>
      </c>
      <c r="D308">
        <v>-7</v>
      </c>
      <c r="E308">
        <v>0</v>
      </c>
      <c r="F308" t="s">
        <v>13</v>
      </c>
      <c r="G308" t="s">
        <v>13</v>
      </c>
      <c r="H308" t="s">
        <v>13</v>
      </c>
      <c r="I308" s="6" t="str">
        <f t="shared" si="8"/>
        <v>A3_R2_C2_2050-2055</v>
      </c>
      <c r="J308" s="6" t="str">
        <f t="shared" si="9"/>
        <v>A3_R2_C2</v>
      </c>
    </row>
    <row r="309" spans="1:10" x14ac:dyDescent="0.3">
      <c r="A309" t="s">
        <v>76</v>
      </c>
      <c r="B309" t="s">
        <v>30</v>
      </c>
      <c r="C309" t="s">
        <v>13</v>
      </c>
      <c r="D309">
        <v>-6.4</v>
      </c>
      <c r="E309">
        <v>-0.8</v>
      </c>
      <c r="F309" t="s">
        <v>13</v>
      </c>
      <c r="G309" t="s">
        <v>13</v>
      </c>
      <c r="H309" t="s">
        <v>13</v>
      </c>
      <c r="I309" s="6" t="str">
        <f t="shared" si="8"/>
        <v>A3_R2_C3_2050-2055</v>
      </c>
      <c r="J309" s="6" t="str">
        <f t="shared" si="9"/>
        <v>A3_R2_C3</v>
      </c>
    </row>
    <row r="310" spans="1:10" x14ac:dyDescent="0.3">
      <c r="A310" t="s">
        <v>76</v>
      </c>
      <c r="B310" t="s">
        <v>31</v>
      </c>
      <c r="C310" t="s">
        <v>32</v>
      </c>
      <c r="D310">
        <v>-43.7</v>
      </c>
      <c r="E310">
        <v>-3.9</v>
      </c>
      <c r="F310">
        <v>-2</v>
      </c>
      <c r="G310">
        <v>-8.4</v>
      </c>
      <c r="H310">
        <v>-8.8000000000000007</v>
      </c>
      <c r="I310" s="6" t="str">
        <f t="shared" si="8"/>
        <v>B1_R1_C1_F1_2050-2055</v>
      </c>
      <c r="J310" s="6" t="str">
        <f t="shared" si="9"/>
        <v>B1_R1_C1_F1</v>
      </c>
    </row>
    <row r="311" spans="1:10" x14ac:dyDescent="0.3">
      <c r="A311" t="s">
        <v>76</v>
      </c>
      <c r="B311" t="s">
        <v>33</v>
      </c>
      <c r="C311" t="s">
        <v>34</v>
      </c>
      <c r="D311">
        <v>-17.5</v>
      </c>
      <c r="E311">
        <v>-1.1000000000000001</v>
      </c>
      <c r="F311">
        <v>-1.9</v>
      </c>
      <c r="G311">
        <v>-8.4</v>
      </c>
      <c r="H311">
        <v>-8.6</v>
      </c>
      <c r="I311" s="6" t="str">
        <f t="shared" si="8"/>
        <v>B1_R1_C2_F1_2050-2055</v>
      </c>
      <c r="J311" s="6" t="str">
        <f t="shared" si="9"/>
        <v>B1_R1_C2_F1</v>
      </c>
    </row>
    <row r="312" spans="1:10" x14ac:dyDescent="0.3">
      <c r="A312" t="s">
        <v>76</v>
      </c>
      <c r="B312" t="s">
        <v>35</v>
      </c>
      <c r="C312" t="s">
        <v>36</v>
      </c>
      <c r="D312">
        <v>7.8</v>
      </c>
      <c r="E312">
        <v>-1.8</v>
      </c>
      <c r="F312">
        <v>-1.9</v>
      </c>
      <c r="G312">
        <v>-8.4</v>
      </c>
      <c r="H312">
        <v>-8.9</v>
      </c>
      <c r="I312" s="6" t="str">
        <f t="shared" si="8"/>
        <v>B1_R1_C3_F1_2050-2055</v>
      </c>
      <c r="J312" s="6" t="str">
        <f t="shared" si="9"/>
        <v>B1_R1_C3_F1</v>
      </c>
    </row>
    <row r="313" spans="1:10" x14ac:dyDescent="0.3">
      <c r="A313" t="s">
        <v>76</v>
      </c>
      <c r="B313" t="s">
        <v>37</v>
      </c>
      <c r="C313" t="s">
        <v>13</v>
      </c>
      <c r="D313">
        <v>-41.9</v>
      </c>
      <c r="E313">
        <v>-3.8</v>
      </c>
      <c r="F313" t="s">
        <v>13</v>
      </c>
      <c r="G313" t="s">
        <v>13</v>
      </c>
      <c r="H313" t="s">
        <v>13</v>
      </c>
      <c r="I313" s="6" t="str">
        <f t="shared" si="8"/>
        <v>B1_R2_C1_2050-2055</v>
      </c>
      <c r="J313" s="6" t="str">
        <f t="shared" si="9"/>
        <v>B1_R2_C1</v>
      </c>
    </row>
    <row r="314" spans="1:10" x14ac:dyDescent="0.3">
      <c r="A314" t="s">
        <v>76</v>
      </c>
      <c r="B314" t="s">
        <v>38</v>
      </c>
      <c r="C314" t="s">
        <v>13</v>
      </c>
      <c r="D314">
        <v>-13.9</v>
      </c>
      <c r="E314">
        <v>-1.2</v>
      </c>
      <c r="F314" t="s">
        <v>13</v>
      </c>
      <c r="G314" t="s">
        <v>13</v>
      </c>
      <c r="H314" t="s">
        <v>13</v>
      </c>
      <c r="I314" s="6" t="str">
        <f t="shared" si="8"/>
        <v>B1_R2_C2_2050-2055</v>
      </c>
      <c r="J314" s="6" t="str">
        <f t="shared" si="9"/>
        <v>B1_R2_C2</v>
      </c>
    </row>
    <row r="315" spans="1:10" x14ac:dyDescent="0.3">
      <c r="A315" t="s">
        <v>76</v>
      </c>
      <c r="B315" t="s">
        <v>39</v>
      </c>
      <c r="C315" t="s">
        <v>13</v>
      </c>
      <c r="D315">
        <v>9.3000000000000007</v>
      </c>
      <c r="E315">
        <v>-1.5</v>
      </c>
      <c r="F315" t="s">
        <v>13</v>
      </c>
      <c r="G315" t="s">
        <v>13</v>
      </c>
      <c r="H315" t="s">
        <v>13</v>
      </c>
      <c r="I315" s="6" t="str">
        <f t="shared" si="8"/>
        <v>B1_R2_C3_2050-2055</v>
      </c>
      <c r="J315" s="6" t="str">
        <f t="shared" si="9"/>
        <v>B1_R2_C3</v>
      </c>
    </row>
    <row r="316" spans="1:10" x14ac:dyDescent="0.3">
      <c r="A316" t="s">
        <v>76</v>
      </c>
      <c r="B316" t="s">
        <v>40</v>
      </c>
      <c r="C316" t="s">
        <v>41</v>
      </c>
      <c r="D316">
        <v>-22.6</v>
      </c>
      <c r="E316">
        <v>-3.9</v>
      </c>
      <c r="F316">
        <v>-2.9</v>
      </c>
      <c r="G316">
        <v>-9.6</v>
      </c>
      <c r="H316">
        <v>-11.7</v>
      </c>
      <c r="I316" s="6" t="str">
        <f t="shared" si="8"/>
        <v>B2_R1_C1_F1_2050-2055</v>
      </c>
      <c r="J316" s="6" t="str">
        <f t="shared" si="9"/>
        <v>B2_R1_C1_F1</v>
      </c>
    </row>
    <row r="317" spans="1:10" x14ac:dyDescent="0.3">
      <c r="A317" t="s">
        <v>76</v>
      </c>
      <c r="B317" t="s">
        <v>42</v>
      </c>
      <c r="C317" t="s">
        <v>43</v>
      </c>
      <c r="D317">
        <v>2.4</v>
      </c>
      <c r="E317">
        <v>-1.2</v>
      </c>
      <c r="F317">
        <v>-3</v>
      </c>
      <c r="G317">
        <v>-9.6</v>
      </c>
      <c r="H317">
        <v>-11.9</v>
      </c>
      <c r="I317" s="6" t="str">
        <f t="shared" si="8"/>
        <v>B2_R1_C2_F1_2050-2055</v>
      </c>
      <c r="J317" s="6" t="str">
        <f t="shared" si="9"/>
        <v>B2_R1_C2_F1</v>
      </c>
    </row>
    <row r="318" spans="1:10" x14ac:dyDescent="0.3">
      <c r="A318" t="s">
        <v>76</v>
      </c>
      <c r="B318" t="s">
        <v>42</v>
      </c>
      <c r="C318" t="s">
        <v>44</v>
      </c>
      <c r="D318">
        <v>2.4</v>
      </c>
      <c r="E318">
        <v>-1.2</v>
      </c>
      <c r="F318">
        <v>-2.2999999999999998</v>
      </c>
      <c r="G318">
        <v>-9.1999999999999993</v>
      </c>
      <c r="H318">
        <v>-12.4</v>
      </c>
      <c r="I318" s="6" t="str">
        <f t="shared" si="8"/>
        <v>B2_R1_C2_F2_2050-2055</v>
      </c>
      <c r="J318" s="6" t="str">
        <f t="shared" si="9"/>
        <v>B2_R1_C2_F2</v>
      </c>
    </row>
    <row r="319" spans="1:10" x14ac:dyDescent="0.3">
      <c r="A319" t="s">
        <v>76</v>
      </c>
      <c r="B319" t="s">
        <v>42</v>
      </c>
      <c r="C319" t="s">
        <v>45</v>
      </c>
      <c r="D319">
        <v>2.4</v>
      </c>
      <c r="E319">
        <v>-1.2</v>
      </c>
      <c r="F319">
        <v>-2.5</v>
      </c>
      <c r="G319">
        <v>-9.3000000000000007</v>
      </c>
      <c r="H319">
        <v>-12.3</v>
      </c>
      <c r="I319" s="6" t="str">
        <f t="shared" si="8"/>
        <v>B2_R1_C2_F3_2050-2055</v>
      </c>
      <c r="J319" s="6" t="str">
        <f t="shared" si="9"/>
        <v>B2_R1_C2_F3</v>
      </c>
    </row>
    <row r="320" spans="1:10" x14ac:dyDescent="0.3">
      <c r="A320" t="s">
        <v>76</v>
      </c>
      <c r="B320" t="s">
        <v>42</v>
      </c>
      <c r="C320" t="s">
        <v>46</v>
      </c>
      <c r="D320">
        <v>2.4</v>
      </c>
      <c r="E320">
        <v>-1.2</v>
      </c>
      <c r="F320">
        <v>-5.8</v>
      </c>
      <c r="G320">
        <v>-10.8</v>
      </c>
      <c r="H320">
        <v>-9.3000000000000007</v>
      </c>
      <c r="I320" s="6" t="str">
        <f t="shared" si="8"/>
        <v>B2_R1_C2_F4_2050-2055</v>
      </c>
      <c r="J320" s="6" t="str">
        <f t="shared" si="9"/>
        <v>B2_R1_C2_F4</v>
      </c>
    </row>
    <row r="321" spans="1:10" x14ac:dyDescent="0.3">
      <c r="A321" t="s">
        <v>76</v>
      </c>
      <c r="B321" t="s">
        <v>42</v>
      </c>
      <c r="C321" t="s">
        <v>47</v>
      </c>
      <c r="D321">
        <v>2.4</v>
      </c>
      <c r="E321">
        <v>-1.2</v>
      </c>
      <c r="F321">
        <v>-6.3</v>
      </c>
      <c r="G321">
        <v>-11.1</v>
      </c>
      <c r="H321">
        <v>-8.9</v>
      </c>
      <c r="I321" s="6" t="str">
        <f t="shared" si="8"/>
        <v>B2_R1_C2_F5_2050-2055</v>
      </c>
      <c r="J321" s="6" t="str">
        <f t="shared" si="9"/>
        <v>B2_R1_C2_F5</v>
      </c>
    </row>
    <row r="322" spans="1:10" x14ac:dyDescent="0.3">
      <c r="A322" t="s">
        <v>76</v>
      </c>
      <c r="B322" t="s">
        <v>42</v>
      </c>
      <c r="C322" t="s">
        <v>48</v>
      </c>
      <c r="D322">
        <v>2.4</v>
      </c>
      <c r="E322">
        <v>-1.2</v>
      </c>
      <c r="F322">
        <v>-6.6</v>
      </c>
      <c r="G322">
        <v>-10.6</v>
      </c>
      <c r="H322">
        <v>-8.9</v>
      </c>
      <c r="I322" s="6" t="str">
        <f t="shared" si="8"/>
        <v>B2_R1_C2_F6_2050-2055</v>
      </c>
      <c r="J322" s="6" t="str">
        <f t="shared" si="9"/>
        <v>B2_R1_C2_F6</v>
      </c>
    </row>
    <row r="323" spans="1:10" x14ac:dyDescent="0.3">
      <c r="A323" t="s">
        <v>76</v>
      </c>
      <c r="B323" t="s">
        <v>42</v>
      </c>
      <c r="C323" t="s">
        <v>49</v>
      </c>
      <c r="D323">
        <v>2.4</v>
      </c>
      <c r="E323">
        <v>-1.2</v>
      </c>
      <c r="F323">
        <v>-7.1</v>
      </c>
      <c r="G323">
        <v>-11</v>
      </c>
      <c r="H323">
        <v>-8.6</v>
      </c>
      <c r="I323" s="6" t="str">
        <f t="shared" ref="I323:I386" si="10">IF(C323="NA",B323,C323)&amp;"_"&amp;SUBSTITUTE(A323,"_","-")</f>
        <v>B2_R1_C2_F7_2050-2055</v>
      </c>
      <c r="J323" s="6" t="str">
        <f t="shared" ref="J323:J386" si="11">IF(C323="NA",B323,C323)</f>
        <v>B2_R1_C2_F7</v>
      </c>
    </row>
    <row r="324" spans="1:10" x14ac:dyDescent="0.3">
      <c r="A324" t="s">
        <v>76</v>
      </c>
      <c r="B324" t="s">
        <v>42</v>
      </c>
      <c r="C324" t="s">
        <v>50</v>
      </c>
      <c r="D324">
        <v>2.4</v>
      </c>
      <c r="E324">
        <v>-1.2</v>
      </c>
      <c r="F324">
        <v>-8.6999999999999993</v>
      </c>
      <c r="G324">
        <v>-9.3000000000000007</v>
      </c>
      <c r="H324">
        <v>-8.6</v>
      </c>
      <c r="I324" s="6" t="str">
        <f t="shared" si="10"/>
        <v>B2_R1_C2_F8_2050-2055</v>
      </c>
      <c r="J324" s="6" t="str">
        <f t="shared" si="11"/>
        <v>B2_R1_C2_F8</v>
      </c>
    </row>
    <row r="325" spans="1:10" x14ac:dyDescent="0.3">
      <c r="A325" t="s">
        <v>76</v>
      </c>
      <c r="B325" t="s">
        <v>42</v>
      </c>
      <c r="C325" t="s">
        <v>51</v>
      </c>
      <c r="D325">
        <v>2.4</v>
      </c>
      <c r="E325">
        <v>-1.2</v>
      </c>
      <c r="F325">
        <v>-11.1</v>
      </c>
      <c r="G325">
        <v>-11.1</v>
      </c>
      <c r="H325">
        <v>-8.6</v>
      </c>
      <c r="I325" s="6" t="str">
        <f t="shared" si="10"/>
        <v>B2_R1_C2_F9_2050-2055</v>
      </c>
      <c r="J325" s="6" t="str">
        <f t="shared" si="11"/>
        <v>B2_R1_C2_F9</v>
      </c>
    </row>
    <row r="326" spans="1:10" x14ac:dyDescent="0.3">
      <c r="A326" t="s">
        <v>76</v>
      </c>
      <c r="B326" t="s">
        <v>42</v>
      </c>
      <c r="C326" t="s">
        <v>52</v>
      </c>
      <c r="D326">
        <v>2.4</v>
      </c>
      <c r="E326">
        <v>-1.2</v>
      </c>
      <c r="F326">
        <v>-3</v>
      </c>
      <c r="G326">
        <v>-6.6</v>
      </c>
      <c r="H326">
        <v>-10.8</v>
      </c>
      <c r="I326" s="6" t="str">
        <f t="shared" si="10"/>
        <v>B2_R1_C2_F1_sob_2050-2055</v>
      </c>
      <c r="J326" s="6" t="str">
        <f t="shared" si="11"/>
        <v>B2_R1_C2_F1_sob</v>
      </c>
    </row>
    <row r="327" spans="1:10" x14ac:dyDescent="0.3">
      <c r="A327" t="s">
        <v>76</v>
      </c>
      <c r="B327" t="s">
        <v>42</v>
      </c>
      <c r="C327" t="s">
        <v>53</v>
      </c>
      <c r="D327">
        <v>2.4</v>
      </c>
      <c r="E327">
        <v>-1.2</v>
      </c>
      <c r="F327">
        <v>-3</v>
      </c>
      <c r="G327">
        <v>-4.5999999999999996</v>
      </c>
      <c r="H327">
        <v>-8.6</v>
      </c>
      <c r="I327" s="6" t="str">
        <f t="shared" si="10"/>
        <v>B2_R1_C2_F1_tech_2050-2055</v>
      </c>
      <c r="J327" s="6" t="str">
        <f t="shared" si="11"/>
        <v>B2_R1_C2_F1_tech</v>
      </c>
    </row>
    <row r="328" spans="1:10" x14ac:dyDescent="0.3">
      <c r="A328" t="s">
        <v>76</v>
      </c>
      <c r="B328" t="s">
        <v>42</v>
      </c>
      <c r="C328" t="s">
        <v>54</v>
      </c>
      <c r="D328">
        <v>2.4</v>
      </c>
      <c r="E328">
        <v>-1.2</v>
      </c>
      <c r="F328">
        <v>-3</v>
      </c>
      <c r="G328">
        <v>-15</v>
      </c>
      <c r="H328">
        <v>-20.3</v>
      </c>
      <c r="I328" s="6" t="str">
        <f t="shared" si="10"/>
        <v>B2_R1_C2_F1_charb_2050-2055</v>
      </c>
      <c r="J328" s="6" t="str">
        <f t="shared" si="11"/>
        <v>B2_R1_C2_F1_charb</v>
      </c>
    </row>
    <row r="329" spans="1:10" x14ac:dyDescent="0.3">
      <c r="A329" t="s">
        <v>76</v>
      </c>
      <c r="B329" t="s">
        <v>42</v>
      </c>
      <c r="C329" t="s">
        <v>57</v>
      </c>
      <c r="D329">
        <v>2.4</v>
      </c>
      <c r="E329">
        <v>-1.2</v>
      </c>
      <c r="F329">
        <v>-16.5</v>
      </c>
      <c r="G329">
        <v>-13.2</v>
      </c>
      <c r="H329">
        <v>-5.5</v>
      </c>
      <c r="I329" s="6" t="str">
        <f t="shared" si="10"/>
        <v>B2_R1_C2_F10_2050-2055</v>
      </c>
      <c r="J329" s="6" t="str">
        <f t="shared" si="11"/>
        <v>B2_R1_C2_F10</v>
      </c>
    </row>
    <row r="330" spans="1:10" x14ac:dyDescent="0.3">
      <c r="A330" t="s">
        <v>76</v>
      </c>
      <c r="B330" t="s">
        <v>55</v>
      </c>
      <c r="C330" t="s">
        <v>56</v>
      </c>
      <c r="D330">
        <v>24.4</v>
      </c>
      <c r="E330">
        <v>-0.7</v>
      </c>
      <c r="F330">
        <v>-2.8</v>
      </c>
      <c r="G330">
        <v>-9.4</v>
      </c>
      <c r="H330">
        <v>-12.1</v>
      </c>
      <c r="I330" s="6" t="str">
        <f t="shared" si="10"/>
        <v>B2_R1_C3_F1_2050-2055</v>
      </c>
      <c r="J330" s="6" t="str">
        <f t="shared" si="11"/>
        <v>B2_R1_C3_F1</v>
      </c>
    </row>
    <row r="331" spans="1:10" x14ac:dyDescent="0.3">
      <c r="A331" t="s">
        <v>76</v>
      </c>
      <c r="B331" t="s">
        <v>58</v>
      </c>
      <c r="C331" t="s">
        <v>13</v>
      </c>
      <c r="D331">
        <v>-20.399999999999999</v>
      </c>
      <c r="E331">
        <v>-4</v>
      </c>
      <c r="F331" t="s">
        <v>13</v>
      </c>
      <c r="G331" t="s">
        <v>13</v>
      </c>
      <c r="H331" t="s">
        <v>13</v>
      </c>
      <c r="I331" s="6" t="str">
        <f t="shared" si="10"/>
        <v>B2_R2_C1_2050-2055</v>
      </c>
      <c r="J331" s="6" t="str">
        <f t="shared" si="11"/>
        <v>B2_R2_C1</v>
      </c>
    </row>
    <row r="332" spans="1:10" x14ac:dyDescent="0.3">
      <c r="A332" t="s">
        <v>76</v>
      </c>
      <c r="B332" t="s">
        <v>59</v>
      </c>
      <c r="C332" t="s">
        <v>60</v>
      </c>
      <c r="D332">
        <v>4.2</v>
      </c>
      <c r="E332">
        <v>-0.9</v>
      </c>
      <c r="F332">
        <v>-2.8</v>
      </c>
      <c r="G332">
        <v>-9.5</v>
      </c>
      <c r="H332">
        <v>-11.9</v>
      </c>
      <c r="I332" s="6" t="str">
        <f t="shared" si="10"/>
        <v>B2_R2_C2_F1_2050-2055</v>
      </c>
      <c r="J332" s="6" t="str">
        <f t="shared" si="11"/>
        <v>B2_R2_C2_F1</v>
      </c>
    </row>
    <row r="333" spans="1:10" x14ac:dyDescent="0.3">
      <c r="A333" t="s">
        <v>76</v>
      </c>
      <c r="B333" t="s">
        <v>61</v>
      </c>
      <c r="C333" t="s">
        <v>13</v>
      </c>
      <c r="D333">
        <v>25.7</v>
      </c>
      <c r="E333">
        <v>-0.4</v>
      </c>
      <c r="F333" t="s">
        <v>13</v>
      </c>
      <c r="G333" t="s">
        <v>13</v>
      </c>
      <c r="H333" t="s">
        <v>13</v>
      </c>
      <c r="I333" s="6" t="str">
        <f t="shared" si="10"/>
        <v>B2_R2_C3_2050-2055</v>
      </c>
      <c r="J333" s="6" t="str">
        <f t="shared" si="11"/>
        <v>B2_R2_C3</v>
      </c>
    </row>
    <row r="334" spans="1:10" x14ac:dyDescent="0.3">
      <c r="A334" t="s">
        <v>76</v>
      </c>
      <c r="B334" t="s">
        <v>62</v>
      </c>
      <c r="C334" t="s">
        <v>63</v>
      </c>
      <c r="D334">
        <v>-8.6999999999999993</v>
      </c>
      <c r="E334">
        <v>-5</v>
      </c>
      <c r="F334">
        <v>-3.7</v>
      </c>
      <c r="G334">
        <v>-10.199999999999999</v>
      </c>
      <c r="H334">
        <v>-14</v>
      </c>
      <c r="I334" s="6" t="str">
        <f t="shared" si="10"/>
        <v>B3_R1_C1_F1_2050-2055</v>
      </c>
      <c r="J334" s="6" t="str">
        <f t="shared" si="11"/>
        <v>B3_R1_C1_F1</v>
      </c>
    </row>
    <row r="335" spans="1:10" x14ac:dyDescent="0.3">
      <c r="A335" t="s">
        <v>76</v>
      </c>
      <c r="B335" t="s">
        <v>64</v>
      </c>
      <c r="C335" t="s">
        <v>65</v>
      </c>
      <c r="D335">
        <v>15.5</v>
      </c>
      <c r="E335">
        <v>-2.2999999999999998</v>
      </c>
      <c r="F335">
        <v>-3.9</v>
      </c>
      <c r="G335">
        <v>-10.3</v>
      </c>
      <c r="H335">
        <v>-14</v>
      </c>
      <c r="I335" s="6" t="str">
        <f t="shared" si="10"/>
        <v>B3_R1_C2_F1_2050-2055</v>
      </c>
      <c r="J335" s="6" t="str">
        <f t="shared" si="11"/>
        <v>B3_R1_C2_F1</v>
      </c>
    </row>
    <row r="336" spans="1:10" x14ac:dyDescent="0.3">
      <c r="A336" t="s">
        <v>76</v>
      </c>
      <c r="B336" t="s">
        <v>66</v>
      </c>
      <c r="C336" t="s">
        <v>67</v>
      </c>
      <c r="D336">
        <v>31.9</v>
      </c>
      <c r="E336">
        <v>0</v>
      </c>
      <c r="F336">
        <v>-3.1</v>
      </c>
      <c r="G336">
        <v>-9.9</v>
      </c>
      <c r="H336">
        <v>-12.8</v>
      </c>
      <c r="I336" s="6" t="str">
        <f t="shared" si="10"/>
        <v>B3_R1_C3_F1_2050-2055</v>
      </c>
      <c r="J336" s="6" t="str">
        <f t="shared" si="11"/>
        <v>B3_R1_C3_F1</v>
      </c>
    </row>
    <row r="337" spans="1:10" x14ac:dyDescent="0.3">
      <c r="A337" t="s">
        <v>76</v>
      </c>
      <c r="B337" t="s">
        <v>68</v>
      </c>
      <c r="C337" t="s">
        <v>13</v>
      </c>
      <c r="D337">
        <v>-6.5</v>
      </c>
      <c r="E337">
        <v>-4.9000000000000004</v>
      </c>
      <c r="F337" t="s">
        <v>13</v>
      </c>
      <c r="G337" t="s">
        <v>13</v>
      </c>
      <c r="H337" t="s">
        <v>13</v>
      </c>
      <c r="I337" s="6" t="str">
        <f t="shared" si="10"/>
        <v>B3_R2_C1_2050-2055</v>
      </c>
      <c r="J337" s="6" t="str">
        <f t="shared" si="11"/>
        <v>B3_R2_C1</v>
      </c>
    </row>
    <row r="338" spans="1:10" x14ac:dyDescent="0.3">
      <c r="A338" t="s">
        <v>76</v>
      </c>
      <c r="B338" t="s">
        <v>69</v>
      </c>
      <c r="C338" t="s">
        <v>13</v>
      </c>
      <c r="D338">
        <v>17.7</v>
      </c>
      <c r="E338">
        <v>-2.2999999999999998</v>
      </c>
      <c r="F338" t="s">
        <v>13</v>
      </c>
      <c r="G338" t="s">
        <v>13</v>
      </c>
      <c r="H338" t="s">
        <v>13</v>
      </c>
      <c r="I338" s="6" t="str">
        <f t="shared" si="10"/>
        <v>B3_R2_C2_2050-2055</v>
      </c>
      <c r="J338" s="6" t="str">
        <f t="shared" si="11"/>
        <v>B3_R2_C2</v>
      </c>
    </row>
    <row r="339" spans="1:10" x14ac:dyDescent="0.3">
      <c r="A339" t="s">
        <v>76</v>
      </c>
      <c r="B339" t="s">
        <v>70</v>
      </c>
      <c r="C339" t="s">
        <v>13</v>
      </c>
      <c r="D339">
        <v>32.6</v>
      </c>
      <c r="E339">
        <v>0.4</v>
      </c>
      <c r="F339" t="s">
        <v>13</v>
      </c>
      <c r="G339" t="s">
        <v>13</v>
      </c>
      <c r="H339" t="s">
        <v>13</v>
      </c>
      <c r="I339" s="6" t="str">
        <f t="shared" si="10"/>
        <v>B3_R2_C3_2050-2055</v>
      </c>
      <c r="J339" s="6" t="str">
        <f t="shared" si="11"/>
        <v>B3_R2_C3</v>
      </c>
    </row>
    <row r="340" spans="1:10" x14ac:dyDescent="0.3">
      <c r="A340" t="s">
        <v>77</v>
      </c>
      <c r="B340" t="s">
        <v>12</v>
      </c>
      <c r="C340" t="s">
        <v>13</v>
      </c>
      <c r="D340">
        <v>-46.1</v>
      </c>
      <c r="E340">
        <v>-3</v>
      </c>
      <c r="F340" t="s">
        <v>13</v>
      </c>
      <c r="G340" t="s">
        <v>13</v>
      </c>
      <c r="H340" t="s">
        <v>13</v>
      </c>
      <c r="I340" s="6" t="str">
        <f t="shared" si="10"/>
        <v>A1_R1_C1_2055-2060</v>
      </c>
      <c r="J340" s="6" t="str">
        <f t="shared" si="11"/>
        <v>A1_R1_C1</v>
      </c>
    </row>
    <row r="341" spans="1:10" x14ac:dyDescent="0.3">
      <c r="A341" t="s">
        <v>77</v>
      </c>
      <c r="B341" t="s">
        <v>14</v>
      </c>
      <c r="C341" t="s">
        <v>13</v>
      </c>
      <c r="D341">
        <v>-37.1</v>
      </c>
      <c r="E341">
        <v>-0.1</v>
      </c>
      <c r="F341" t="s">
        <v>13</v>
      </c>
      <c r="G341" t="s">
        <v>13</v>
      </c>
      <c r="H341" t="s">
        <v>13</v>
      </c>
      <c r="I341" s="6" t="str">
        <f t="shared" si="10"/>
        <v>A1_R1_C2_2055-2060</v>
      </c>
      <c r="J341" s="6" t="str">
        <f t="shared" si="11"/>
        <v>A1_R1_C2</v>
      </c>
    </row>
    <row r="342" spans="1:10" x14ac:dyDescent="0.3">
      <c r="A342" t="s">
        <v>77</v>
      </c>
      <c r="B342" t="s">
        <v>15</v>
      </c>
      <c r="C342" t="s">
        <v>13</v>
      </c>
      <c r="D342">
        <v>-28.7</v>
      </c>
      <c r="E342">
        <v>0.3</v>
      </c>
      <c r="F342" t="s">
        <v>13</v>
      </c>
      <c r="G342" t="s">
        <v>13</v>
      </c>
      <c r="H342" t="s">
        <v>13</v>
      </c>
      <c r="I342" s="6" t="str">
        <f t="shared" si="10"/>
        <v>A1_R1_C3_2055-2060</v>
      </c>
      <c r="J342" s="6" t="str">
        <f t="shared" si="11"/>
        <v>A1_R1_C3</v>
      </c>
    </row>
    <row r="343" spans="1:10" x14ac:dyDescent="0.3">
      <c r="A343" t="s">
        <v>77</v>
      </c>
      <c r="B343" t="s">
        <v>16</v>
      </c>
      <c r="C343" t="s">
        <v>13</v>
      </c>
      <c r="D343">
        <v>-45.6</v>
      </c>
      <c r="E343">
        <v>-2.9</v>
      </c>
      <c r="F343" t="s">
        <v>13</v>
      </c>
      <c r="G343" t="s">
        <v>13</v>
      </c>
      <c r="H343" t="s">
        <v>13</v>
      </c>
      <c r="I343" s="6" t="str">
        <f t="shared" si="10"/>
        <v>A1_R2_C1_2055-2060</v>
      </c>
      <c r="J343" s="6" t="str">
        <f t="shared" si="11"/>
        <v>A1_R2_C1</v>
      </c>
    </row>
    <row r="344" spans="1:10" x14ac:dyDescent="0.3">
      <c r="A344" t="s">
        <v>77</v>
      </c>
      <c r="B344" t="s">
        <v>17</v>
      </c>
      <c r="C344" t="s">
        <v>13</v>
      </c>
      <c r="D344">
        <v>-35.9</v>
      </c>
      <c r="E344">
        <v>-0.3</v>
      </c>
      <c r="F344" t="s">
        <v>13</v>
      </c>
      <c r="G344" t="s">
        <v>13</v>
      </c>
      <c r="H344" t="s">
        <v>13</v>
      </c>
      <c r="I344" s="6" t="str">
        <f t="shared" si="10"/>
        <v>A1_R2_C2_2055-2060</v>
      </c>
      <c r="J344" s="6" t="str">
        <f t="shared" si="11"/>
        <v>A1_R2_C2</v>
      </c>
    </row>
    <row r="345" spans="1:10" x14ac:dyDescent="0.3">
      <c r="A345" t="s">
        <v>77</v>
      </c>
      <c r="B345" t="s">
        <v>18</v>
      </c>
      <c r="C345" t="s">
        <v>13</v>
      </c>
      <c r="D345">
        <v>-28</v>
      </c>
      <c r="E345">
        <v>0.4</v>
      </c>
      <c r="F345" t="s">
        <v>13</v>
      </c>
      <c r="G345" t="s">
        <v>13</v>
      </c>
      <c r="H345" t="s">
        <v>13</v>
      </c>
      <c r="I345" s="6" t="str">
        <f t="shared" si="10"/>
        <v>A1_R2_C3_2055-2060</v>
      </c>
      <c r="J345" s="6" t="str">
        <f t="shared" si="11"/>
        <v>A1_R2_C3</v>
      </c>
    </row>
    <row r="346" spans="1:10" x14ac:dyDescent="0.3">
      <c r="A346" t="s">
        <v>77</v>
      </c>
      <c r="B346" t="s">
        <v>19</v>
      </c>
      <c r="C346" t="s">
        <v>13</v>
      </c>
      <c r="D346">
        <v>-32.1</v>
      </c>
      <c r="E346">
        <v>-2.5</v>
      </c>
      <c r="F346" t="s">
        <v>13</v>
      </c>
      <c r="G346" t="s">
        <v>13</v>
      </c>
      <c r="H346" t="s">
        <v>13</v>
      </c>
      <c r="I346" s="6" t="str">
        <f t="shared" si="10"/>
        <v>A2_R1_C1_2055-2060</v>
      </c>
      <c r="J346" s="6" t="str">
        <f t="shared" si="11"/>
        <v>A2_R1_C1</v>
      </c>
    </row>
    <row r="347" spans="1:10" x14ac:dyDescent="0.3">
      <c r="A347" t="s">
        <v>77</v>
      </c>
      <c r="B347" t="s">
        <v>20</v>
      </c>
      <c r="C347" t="s">
        <v>13</v>
      </c>
      <c r="D347">
        <v>-27</v>
      </c>
      <c r="E347">
        <v>0.3</v>
      </c>
      <c r="F347" t="s">
        <v>13</v>
      </c>
      <c r="G347" t="s">
        <v>13</v>
      </c>
      <c r="H347" t="s">
        <v>13</v>
      </c>
      <c r="I347" s="6" t="str">
        <f t="shared" si="10"/>
        <v>A2_R1_C2_2055-2060</v>
      </c>
      <c r="J347" s="6" t="str">
        <f t="shared" si="11"/>
        <v>A2_R1_C2</v>
      </c>
    </row>
    <row r="348" spans="1:10" x14ac:dyDescent="0.3">
      <c r="A348" t="s">
        <v>77</v>
      </c>
      <c r="B348" t="s">
        <v>21</v>
      </c>
      <c r="C348" t="s">
        <v>13</v>
      </c>
      <c r="D348">
        <v>-20.9</v>
      </c>
      <c r="E348">
        <v>0.6</v>
      </c>
      <c r="F348" t="s">
        <v>13</v>
      </c>
      <c r="G348" t="s">
        <v>13</v>
      </c>
      <c r="H348" t="s">
        <v>13</v>
      </c>
      <c r="I348" s="6" t="str">
        <f t="shared" si="10"/>
        <v>A2_R1_C3_2055-2060</v>
      </c>
      <c r="J348" s="6" t="str">
        <f t="shared" si="11"/>
        <v>A2_R1_C3</v>
      </c>
    </row>
    <row r="349" spans="1:10" x14ac:dyDescent="0.3">
      <c r="A349" t="s">
        <v>77</v>
      </c>
      <c r="B349" t="s">
        <v>22</v>
      </c>
      <c r="C349" t="s">
        <v>13</v>
      </c>
      <c r="D349">
        <v>-33</v>
      </c>
      <c r="E349">
        <v>-2.1</v>
      </c>
      <c r="F349" t="s">
        <v>13</v>
      </c>
      <c r="G349" t="s">
        <v>13</v>
      </c>
      <c r="H349" t="s">
        <v>13</v>
      </c>
      <c r="I349" s="6" t="str">
        <f t="shared" si="10"/>
        <v>A2_R2_C1_2055-2060</v>
      </c>
      <c r="J349" s="6" t="str">
        <f t="shared" si="11"/>
        <v>A2_R2_C1</v>
      </c>
    </row>
    <row r="350" spans="1:10" x14ac:dyDescent="0.3">
      <c r="A350" t="s">
        <v>77</v>
      </c>
      <c r="B350" t="s">
        <v>23</v>
      </c>
      <c r="C350" t="s">
        <v>13</v>
      </c>
      <c r="D350">
        <v>-26.4</v>
      </c>
      <c r="E350">
        <v>0.2</v>
      </c>
      <c r="F350" t="s">
        <v>13</v>
      </c>
      <c r="G350" t="s">
        <v>13</v>
      </c>
      <c r="H350" t="s">
        <v>13</v>
      </c>
      <c r="I350" s="6" t="str">
        <f t="shared" si="10"/>
        <v>A2_R2_C2_2055-2060</v>
      </c>
      <c r="J350" s="6" t="str">
        <f t="shared" si="11"/>
        <v>A2_R2_C2</v>
      </c>
    </row>
    <row r="351" spans="1:10" x14ac:dyDescent="0.3">
      <c r="A351" t="s">
        <v>77</v>
      </c>
      <c r="B351" t="s">
        <v>24</v>
      </c>
      <c r="C351" t="s">
        <v>13</v>
      </c>
      <c r="D351">
        <v>-20.8</v>
      </c>
      <c r="E351">
        <v>0.9</v>
      </c>
      <c r="F351" t="s">
        <v>13</v>
      </c>
      <c r="G351" t="s">
        <v>13</v>
      </c>
      <c r="H351" t="s">
        <v>13</v>
      </c>
      <c r="I351" s="6" t="str">
        <f t="shared" si="10"/>
        <v>A2_R2_C3_2055-2060</v>
      </c>
      <c r="J351" s="6" t="str">
        <f t="shared" si="11"/>
        <v>A2_R2_C3</v>
      </c>
    </row>
    <row r="352" spans="1:10" x14ac:dyDescent="0.3">
      <c r="A352" t="s">
        <v>77</v>
      </c>
      <c r="B352" t="s">
        <v>25</v>
      </c>
      <c r="C352" t="s">
        <v>13</v>
      </c>
      <c r="D352">
        <v>-5.3</v>
      </c>
      <c r="E352">
        <v>-1</v>
      </c>
      <c r="F352" t="s">
        <v>13</v>
      </c>
      <c r="G352" t="s">
        <v>13</v>
      </c>
      <c r="H352" t="s">
        <v>13</v>
      </c>
      <c r="I352" s="6" t="str">
        <f t="shared" si="10"/>
        <v>A3_R1_C1_2055-2060</v>
      </c>
      <c r="J352" s="6" t="str">
        <f t="shared" si="11"/>
        <v>A3_R1_C1</v>
      </c>
    </row>
    <row r="353" spans="1:10" x14ac:dyDescent="0.3">
      <c r="A353" t="s">
        <v>77</v>
      </c>
      <c r="B353" t="s">
        <v>26</v>
      </c>
      <c r="C353" t="s">
        <v>13</v>
      </c>
      <c r="D353">
        <v>-6.9</v>
      </c>
      <c r="E353">
        <v>1.2</v>
      </c>
      <c r="F353" t="s">
        <v>13</v>
      </c>
      <c r="G353" t="s">
        <v>13</v>
      </c>
      <c r="H353" t="s">
        <v>13</v>
      </c>
      <c r="I353" s="6" t="str">
        <f t="shared" si="10"/>
        <v>A3_R1_C2_2055-2060</v>
      </c>
      <c r="J353" s="6" t="str">
        <f t="shared" si="11"/>
        <v>A3_R1_C2</v>
      </c>
    </row>
    <row r="354" spans="1:10" x14ac:dyDescent="0.3">
      <c r="A354" t="s">
        <v>77</v>
      </c>
      <c r="B354" t="s">
        <v>27</v>
      </c>
      <c r="C354" t="s">
        <v>13</v>
      </c>
      <c r="D354">
        <v>-6.4</v>
      </c>
      <c r="E354">
        <v>1.1000000000000001</v>
      </c>
      <c r="F354" t="s">
        <v>13</v>
      </c>
      <c r="G354" t="s">
        <v>13</v>
      </c>
      <c r="H354" t="s">
        <v>13</v>
      </c>
      <c r="I354" s="6" t="str">
        <f t="shared" si="10"/>
        <v>A3_R1_C3_2055-2060</v>
      </c>
      <c r="J354" s="6" t="str">
        <f t="shared" si="11"/>
        <v>A3_R1_C3</v>
      </c>
    </row>
    <row r="355" spans="1:10" x14ac:dyDescent="0.3">
      <c r="A355" t="s">
        <v>77</v>
      </c>
      <c r="B355" t="s">
        <v>28</v>
      </c>
      <c r="C355" t="s">
        <v>13</v>
      </c>
      <c r="D355">
        <v>-5.8</v>
      </c>
      <c r="E355">
        <v>-0.8</v>
      </c>
      <c r="F355" t="s">
        <v>13</v>
      </c>
      <c r="G355" t="s">
        <v>13</v>
      </c>
      <c r="H355" t="s">
        <v>13</v>
      </c>
      <c r="I355" s="6" t="str">
        <f t="shared" si="10"/>
        <v>A3_R2_C1_2055-2060</v>
      </c>
      <c r="J355" s="6" t="str">
        <f t="shared" si="11"/>
        <v>A3_R2_C1</v>
      </c>
    </row>
    <row r="356" spans="1:10" x14ac:dyDescent="0.3">
      <c r="A356" t="s">
        <v>77</v>
      </c>
      <c r="B356" t="s">
        <v>29</v>
      </c>
      <c r="C356" t="s">
        <v>13</v>
      </c>
      <c r="D356">
        <v>-6.9</v>
      </c>
      <c r="E356">
        <v>1.1000000000000001</v>
      </c>
      <c r="F356" t="s">
        <v>13</v>
      </c>
      <c r="G356" t="s">
        <v>13</v>
      </c>
      <c r="H356" t="s">
        <v>13</v>
      </c>
      <c r="I356" s="6" t="str">
        <f t="shared" si="10"/>
        <v>A3_R2_C2_2055-2060</v>
      </c>
      <c r="J356" s="6" t="str">
        <f t="shared" si="11"/>
        <v>A3_R2_C2</v>
      </c>
    </row>
    <row r="357" spans="1:10" x14ac:dyDescent="0.3">
      <c r="A357" t="s">
        <v>77</v>
      </c>
      <c r="B357" t="s">
        <v>30</v>
      </c>
      <c r="C357" t="s">
        <v>13</v>
      </c>
      <c r="D357">
        <v>-6.5</v>
      </c>
      <c r="E357">
        <v>1.3</v>
      </c>
      <c r="F357" t="s">
        <v>13</v>
      </c>
      <c r="G357" t="s">
        <v>13</v>
      </c>
      <c r="H357" t="s">
        <v>13</v>
      </c>
      <c r="I357" s="6" t="str">
        <f t="shared" si="10"/>
        <v>A3_R2_C3_2055-2060</v>
      </c>
      <c r="J357" s="6" t="str">
        <f t="shared" si="11"/>
        <v>A3_R2_C3</v>
      </c>
    </row>
    <row r="358" spans="1:10" x14ac:dyDescent="0.3">
      <c r="A358" t="s">
        <v>77</v>
      </c>
      <c r="B358" t="s">
        <v>31</v>
      </c>
      <c r="C358" t="s">
        <v>32</v>
      </c>
      <c r="D358">
        <v>-44.6</v>
      </c>
      <c r="E358">
        <v>-2.9</v>
      </c>
      <c r="F358">
        <v>-1.7</v>
      </c>
      <c r="G358">
        <v>-8.4</v>
      </c>
      <c r="H358">
        <v>-8.8000000000000007</v>
      </c>
      <c r="I358" s="6" t="str">
        <f t="shared" si="10"/>
        <v>B1_R1_C1_F1_2055-2060</v>
      </c>
      <c r="J358" s="6" t="str">
        <f t="shared" si="11"/>
        <v>B1_R1_C1_F1</v>
      </c>
    </row>
    <row r="359" spans="1:10" x14ac:dyDescent="0.3">
      <c r="A359" t="s">
        <v>77</v>
      </c>
      <c r="B359" t="s">
        <v>33</v>
      </c>
      <c r="C359" t="s">
        <v>34</v>
      </c>
      <c r="D359">
        <v>-16.2</v>
      </c>
      <c r="E359">
        <v>-0.3</v>
      </c>
      <c r="F359">
        <v>-1.9</v>
      </c>
      <c r="G359">
        <v>-8.5</v>
      </c>
      <c r="H359">
        <v>-8.6999999999999993</v>
      </c>
      <c r="I359" s="6" t="str">
        <f t="shared" si="10"/>
        <v>B1_R1_C2_F1_2055-2060</v>
      </c>
      <c r="J359" s="6" t="str">
        <f t="shared" si="11"/>
        <v>B1_R1_C2_F1</v>
      </c>
    </row>
    <row r="360" spans="1:10" x14ac:dyDescent="0.3">
      <c r="A360" t="s">
        <v>77</v>
      </c>
      <c r="B360" t="s">
        <v>35</v>
      </c>
      <c r="C360" t="s">
        <v>36</v>
      </c>
      <c r="D360">
        <v>8.6999999999999993</v>
      </c>
      <c r="E360">
        <v>0.9</v>
      </c>
      <c r="F360">
        <v>-1.6</v>
      </c>
      <c r="G360">
        <v>-8.3000000000000007</v>
      </c>
      <c r="H360">
        <v>-9.1</v>
      </c>
      <c r="I360" s="6" t="str">
        <f t="shared" si="10"/>
        <v>B1_R1_C3_F1_2055-2060</v>
      </c>
      <c r="J360" s="6" t="str">
        <f t="shared" si="11"/>
        <v>B1_R1_C3_F1</v>
      </c>
    </row>
    <row r="361" spans="1:10" x14ac:dyDescent="0.3">
      <c r="A361" t="s">
        <v>77</v>
      </c>
      <c r="B361" t="s">
        <v>37</v>
      </c>
      <c r="C361" t="s">
        <v>13</v>
      </c>
      <c r="D361">
        <v>-42.2</v>
      </c>
      <c r="E361">
        <v>-3</v>
      </c>
      <c r="F361" t="s">
        <v>13</v>
      </c>
      <c r="G361" t="s">
        <v>13</v>
      </c>
      <c r="H361" t="s">
        <v>13</v>
      </c>
      <c r="I361" s="6" t="str">
        <f t="shared" si="10"/>
        <v>B1_R2_C1_2055-2060</v>
      </c>
      <c r="J361" s="6" t="str">
        <f t="shared" si="11"/>
        <v>B1_R2_C1</v>
      </c>
    </row>
    <row r="362" spans="1:10" x14ac:dyDescent="0.3">
      <c r="A362" t="s">
        <v>77</v>
      </c>
      <c r="B362" t="s">
        <v>38</v>
      </c>
      <c r="C362" t="s">
        <v>13</v>
      </c>
      <c r="D362">
        <v>-13.9</v>
      </c>
      <c r="E362">
        <v>0.1</v>
      </c>
      <c r="F362" t="s">
        <v>13</v>
      </c>
      <c r="G362" t="s">
        <v>13</v>
      </c>
      <c r="H362" t="s">
        <v>13</v>
      </c>
      <c r="I362" s="6" t="str">
        <f t="shared" si="10"/>
        <v>B1_R2_C2_2055-2060</v>
      </c>
      <c r="J362" s="6" t="str">
        <f t="shared" si="11"/>
        <v>B1_R2_C2</v>
      </c>
    </row>
    <row r="363" spans="1:10" x14ac:dyDescent="0.3">
      <c r="A363" t="s">
        <v>77</v>
      </c>
      <c r="B363" t="s">
        <v>39</v>
      </c>
      <c r="C363" t="s">
        <v>13</v>
      </c>
      <c r="D363">
        <v>10.7</v>
      </c>
      <c r="E363">
        <v>1</v>
      </c>
      <c r="F363" t="s">
        <v>13</v>
      </c>
      <c r="G363" t="s">
        <v>13</v>
      </c>
      <c r="H363" t="s">
        <v>13</v>
      </c>
      <c r="I363" s="6" t="str">
        <f t="shared" si="10"/>
        <v>B1_R2_C3_2055-2060</v>
      </c>
      <c r="J363" s="6" t="str">
        <f t="shared" si="11"/>
        <v>B1_R2_C3</v>
      </c>
    </row>
    <row r="364" spans="1:10" x14ac:dyDescent="0.3">
      <c r="A364" t="s">
        <v>77</v>
      </c>
      <c r="B364" t="s">
        <v>40</v>
      </c>
      <c r="C364" t="s">
        <v>41</v>
      </c>
      <c r="D364">
        <v>-21.7</v>
      </c>
      <c r="E364">
        <v>-2.9</v>
      </c>
      <c r="F364">
        <v>-2.6</v>
      </c>
      <c r="G364">
        <v>-9.5</v>
      </c>
      <c r="H364">
        <v>-11.9</v>
      </c>
      <c r="I364" s="6" t="str">
        <f t="shared" si="10"/>
        <v>B2_R1_C1_F1_2055-2060</v>
      </c>
      <c r="J364" s="6" t="str">
        <f t="shared" si="11"/>
        <v>B2_R1_C1_F1</v>
      </c>
    </row>
    <row r="365" spans="1:10" x14ac:dyDescent="0.3">
      <c r="A365" t="s">
        <v>77</v>
      </c>
      <c r="B365" t="s">
        <v>42</v>
      </c>
      <c r="C365" t="s">
        <v>43</v>
      </c>
      <c r="D365">
        <v>4.5</v>
      </c>
      <c r="E365">
        <v>0.1</v>
      </c>
      <c r="F365">
        <v>-2.6</v>
      </c>
      <c r="G365">
        <v>-9.5</v>
      </c>
      <c r="H365">
        <v>-12.1</v>
      </c>
      <c r="I365" s="6" t="str">
        <f t="shared" si="10"/>
        <v>B2_R1_C2_F1_2055-2060</v>
      </c>
      <c r="J365" s="6" t="str">
        <f t="shared" si="11"/>
        <v>B2_R1_C2_F1</v>
      </c>
    </row>
    <row r="366" spans="1:10" x14ac:dyDescent="0.3">
      <c r="A366" t="s">
        <v>77</v>
      </c>
      <c r="B366" t="s">
        <v>42</v>
      </c>
      <c r="C366" t="s">
        <v>44</v>
      </c>
      <c r="D366">
        <v>4.5</v>
      </c>
      <c r="E366">
        <v>0.1</v>
      </c>
      <c r="F366">
        <v>-2</v>
      </c>
      <c r="G366">
        <v>-9.1</v>
      </c>
      <c r="H366">
        <v>-12.7</v>
      </c>
      <c r="I366" s="6" t="str">
        <f t="shared" si="10"/>
        <v>B2_R1_C2_F2_2055-2060</v>
      </c>
      <c r="J366" s="6" t="str">
        <f t="shared" si="11"/>
        <v>B2_R1_C2_F2</v>
      </c>
    </row>
    <row r="367" spans="1:10" x14ac:dyDescent="0.3">
      <c r="A367" t="s">
        <v>77</v>
      </c>
      <c r="B367" t="s">
        <v>42</v>
      </c>
      <c r="C367" t="s">
        <v>45</v>
      </c>
      <c r="D367">
        <v>4.5</v>
      </c>
      <c r="E367">
        <v>0.1</v>
      </c>
      <c r="F367">
        <v>-2.1</v>
      </c>
      <c r="G367">
        <v>-9.1999999999999993</v>
      </c>
      <c r="H367">
        <v>-12.6</v>
      </c>
      <c r="I367" s="6" t="str">
        <f t="shared" si="10"/>
        <v>B2_R1_C2_F3_2055-2060</v>
      </c>
      <c r="J367" s="6" t="str">
        <f t="shared" si="11"/>
        <v>B2_R1_C2_F3</v>
      </c>
    </row>
    <row r="368" spans="1:10" x14ac:dyDescent="0.3">
      <c r="A368" t="s">
        <v>77</v>
      </c>
      <c r="B368" t="s">
        <v>42</v>
      </c>
      <c r="C368" t="s">
        <v>46</v>
      </c>
      <c r="D368">
        <v>4.5</v>
      </c>
      <c r="E368">
        <v>0.1</v>
      </c>
      <c r="F368">
        <v>-5.3</v>
      </c>
      <c r="G368">
        <v>-10.8</v>
      </c>
      <c r="H368">
        <v>-9.5</v>
      </c>
      <c r="I368" s="6" t="str">
        <f t="shared" si="10"/>
        <v>B2_R1_C2_F4_2055-2060</v>
      </c>
      <c r="J368" s="6" t="str">
        <f t="shared" si="11"/>
        <v>B2_R1_C2_F4</v>
      </c>
    </row>
    <row r="369" spans="1:10" x14ac:dyDescent="0.3">
      <c r="A369" t="s">
        <v>77</v>
      </c>
      <c r="B369" t="s">
        <v>42</v>
      </c>
      <c r="C369" t="s">
        <v>47</v>
      </c>
      <c r="D369">
        <v>4.5</v>
      </c>
      <c r="E369">
        <v>0.1</v>
      </c>
      <c r="F369">
        <v>-5.8</v>
      </c>
      <c r="G369">
        <v>-11.2</v>
      </c>
      <c r="H369">
        <v>-9.1</v>
      </c>
      <c r="I369" s="6" t="str">
        <f t="shared" si="10"/>
        <v>B2_R1_C2_F5_2055-2060</v>
      </c>
      <c r="J369" s="6" t="str">
        <f t="shared" si="11"/>
        <v>B2_R1_C2_F5</v>
      </c>
    </row>
    <row r="370" spans="1:10" x14ac:dyDescent="0.3">
      <c r="A370" t="s">
        <v>77</v>
      </c>
      <c r="B370" t="s">
        <v>42</v>
      </c>
      <c r="C370" t="s">
        <v>48</v>
      </c>
      <c r="D370">
        <v>4.5</v>
      </c>
      <c r="E370">
        <v>0.1</v>
      </c>
      <c r="F370">
        <v>-6.1</v>
      </c>
      <c r="G370">
        <v>-10.7</v>
      </c>
      <c r="H370">
        <v>-9.1</v>
      </c>
      <c r="I370" s="6" t="str">
        <f t="shared" si="10"/>
        <v>B2_R1_C2_F6_2055-2060</v>
      </c>
      <c r="J370" s="6" t="str">
        <f t="shared" si="11"/>
        <v>B2_R1_C2_F6</v>
      </c>
    </row>
    <row r="371" spans="1:10" x14ac:dyDescent="0.3">
      <c r="A371" t="s">
        <v>77</v>
      </c>
      <c r="B371" t="s">
        <v>42</v>
      </c>
      <c r="C371" t="s">
        <v>49</v>
      </c>
      <c r="D371">
        <v>4.5</v>
      </c>
      <c r="E371">
        <v>0.1</v>
      </c>
      <c r="F371">
        <v>-6.6</v>
      </c>
      <c r="G371">
        <v>-11.1</v>
      </c>
      <c r="H371">
        <v>-8.8000000000000007</v>
      </c>
      <c r="I371" s="6" t="str">
        <f t="shared" si="10"/>
        <v>B2_R1_C2_F7_2055-2060</v>
      </c>
      <c r="J371" s="6" t="str">
        <f t="shared" si="11"/>
        <v>B2_R1_C2_F7</v>
      </c>
    </row>
    <row r="372" spans="1:10" x14ac:dyDescent="0.3">
      <c r="A372" t="s">
        <v>77</v>
      </c>
      <c r="B372" t="s">
        <v>42</v>
      </c>
      <c r="C372" t="s">
        <v>50</v>
      </c>
      <c r="D372">
        <v>4.5</v>
      </c>
      <c r="E372">
        <v>0.1</v>
      </c>
      <c r="F372">
        <v>-8.1</v>
      </c>
      <c r="G372">
        <v>-9.4</v>
      </c>
      <c r="H372">
        <v>-8.8000000000000007</v>
      </c>
      <c r="I372" s="6" t="str">
        <f t="shared" si="10"/>
        <v>B2_R1_C2_F8_2055-2060</v>
      </c>
      <c r="J372" s="6" t="str">
        <f t="shared" si="11"/>
        <v>B2_R1_C2_F8</v>
      </c>
    </row>
    <row r="373" spans="1:10" x14ac:dyDescent="0.3">
      <c r="A373" t="s">
        <v>77</v>
      </c>
      <c r="B373" t="s">
        <v>42</v>
      </c>
      <c r="C373" t="s">
        <v>51</v>
      </c>
      <c r="D373">
        <v>4.5</v>
      </c>
      <c r="E373">
        <v>0.1</v>
      </c>
      <c r="F373">
        <v>-10.6</v>
      </c>
      <c r="G373">
        <v>-11.3</v>
      </c>
      <c r="H373">
        <v>-8.8000000000000007</v>
      </c>
      <c r="I373" s="6" t="str">
        <f t="shared" si="10"/>
        <v>B2_R1_C2_F9_2055-2060</v>
      </c>
      <c r="J373" s="6" t="str">
        <f t="shared" si="11"/>
        <v>B2_R1_C2_F9</v>
      </c>
    </row>
    <row r="374" spans="1:10" x14ac:dyDescent="0.3">
      <c r="A374" t="s">
        <v>77</v>
      </c>
      <c r="B374" t="s">
        <v>42</v>
      </c>
      <c r="C374" t="s">
        <v>52</v>
      </c>
      <c r="D374">
        <v>4.5</v>
      </c>
      <c r="E374">
        <v>0.1</v>
      </c>
      <c r="F374">
        <v>-2.6</v>
      </c>
      <c r="G374">
        <v>-6.6</v>
      </c>
      <c r="H374">
        <v>-11.1</v>
      </c>
      <c r="I374" s="6" t="str">
        <f t="shared" si="10"/>
        <v>B2_R1_C2_F1_sob_2055-2060</v>
      </c>
      <c r="J374" s="6" t="str">
        <f t="shared" si="11"/>
        <v>B2_R1_C2_F1_sob</v>
      </c>
    </row>
    <row r="375" spans="1:10" x14ac:dyDescent="0.3">
      <c r="A375" t="s">
        <v>77</v>
      </c>
      <c r="B375" t="s">
        <v>42</v>
      </c>
      <c r="C375" t="s">
        <v>53</v>
      </c>
      <c r="D375">
        <v>4.5</v>
      </c>
      <c r="E375">
        <v>0.1</v>
      </c>
      <c r="F375">
        <v>-2.6</v>
      </c>
      <c r="G375">
        <v>-4.5</v>
      </c>
      <c r="H375">
        <v>-8.8000000000000007</v>
      </c>
      <c r="I375" s="6" t="str">
        <f t="shared" si="10"/>
        <v>B2_R1_C2_F1_tech_2055-2060</v>
      </c>
      <c r="J375" s="6" t="str">
        <f t="shared" si="11"/>
        <v>B2_R1_C2_F1_tech</v>
      </c>
    </row>
    <row r="376" spans="1:10" x14ac:dyDescent="0.3">
      <c r="A376" t="s">
        <v>77</v>
      </c>
      <c r="B376" t="s">
        <v>42</v>
      </c>
      <c r="C376" t="s">
        <v>54</v>
      </c>
      <c r="D376">
        <v>4.5</v>
      </c>
      <c r="E376">
        <v>0.1</v>
      </c>
      <c r="F376">
        <v>-2.6</v>
      </c>
      <c r="G376">
        <v>-15</v>
      </c>
      <c r="H376">
        <v>-20.8</v>
      </c>
      <c r="I376" s="6" t="str">
        <f t="shared" si="10"/>
        <v>B2_R1_C2_F1_charb_2055-2060</v>
      </c>
      <c r="J376" s="6" t="str">
        <f t="shared" si="11"/>
        <v>B2_R1_C2_F1_charb</v>
      </c>
    </row>
    <row r="377" spans="1:10" x14ac:dyDescent="0.3">
      <c r="A377" t="s">
        <v>77</v>
      </c>
      <c r="B377" t="s">
        <v>42</v>
      </c>
      <c r="C377" t="s">
        <v>57</v>
      </c>
      <c r="D377">
        <v>4.5</v>
      </c>
      <c r="E377">
        <v>0.1</v>
      </c>
      <c r="F377">
        <v>-15.9</v>
      </c>
      <c r="G377">
        <v>-13.7</v>
      </c>
      <c r="H377">
        <v>-5.5</v>
      </c>
      <c r="I377" s="6" t="str">
        <f t="shared" si="10"/>
        <v>B2_R1_C2_F10_2055-2060</v>
      </c>
      <c r="J377" s="6" t="str">
        <f t="shared" si="11"/>
        <v>B2_R1_C2_F10</v>
      </c>
    </row>
    <row r="378" spans="1:10" x14ac:dyDescent="0.3">
      <c r="A378" t="s">
        <v>77</v>
      </c>
      <c r="B378" t="s">
        <v>55</v>
      </c>
      <c r="C378" t="s">
        <v>56</v>
      </c>
      <c r="D378">
        <v>27.3</v>
      </c>
      <c r="E378">
        <v>1.1000000000000001</v>
      </c>
      <c r="F378">
        <v>-2.5</v>
      </c>
      <c r="G378">
        <v>-9.4</v>
      </c>
      <c r="H378">
        <v>-12.2</v>
      </c>
      <c r="I378" s="6" t="str">
        <f t="shared" si="10"/>
        <v>B2_R1_C3_F1_2055-2060</v>
      </c>
      <c r="J378" s="6" t="str">
        <f t="shared" si="11"/>
        <v>B2_R1_C3_F1</v>
      </c>
    </row>
    <row r="379" spans="1:10" x14ac:dyDescent="0.3">
      <c r="A379" t="s">
        <v>77</v>
      </c>
      <c r="B379" t="s">
        <v>58</v>
      </c>
      <c r="C379" t="s">
        <v>13</v>
      </c>
      <c r="D379">
        <v>-19.399999999999999</v>
      </c>
      <c r="E379">
        <v>-2.9</v>
      </c>
      <c r="F379" t="s">
        <v>13</v>
      </c>
      <c r="G379" t="s">
        <v>13</v>
      </c>
      <c r="H379" t="s">
        <v>13</v>
      </c>
      <c r="I379" s="6" t="str">
        <f t="shared" si="10"/>
        <v>B2_R2_C1_2055-2060</v>
      </c>
      <c r="J379" s="6" t="str">
        <f t="shared" si="11"/>
        <v>B2_R2_C1</v>
      </c>
    </row>
    <row r="380" spans="1:10" x14ac:dyDescent="0.3">
      <c r="A380" t="s">
        <v>77</v>
      </c>
      <c r="B380" t="s">
        <v>59</v>
      </c>
      <c r="C380" t="s">
        <v>60</v>
      </c>
      <c r="D380">
        <v>5.9</v>
      </c>
      <c r="E380">
        <v>0.4</v>
      </c>
      <c r="F380">
        <v>-2.5</v>
      </c>
      <c r="G380">
        <v>-9.4</v>
      </c>
      <c r="H380">
        <v>-12.1</v>
      </c>
      <c r="I380" s="6" t="str">
        <f t="shared" si="10"/>
        <v>B2_R2_C2_F1_2055-2060</v>
      </c>
      <c r="J380" s="6" t="str">
        <f t="shared" si="11"/>
        <v>B2_R2_C2_F1</v>
      </c>
    </row>
    <row r="381" spans="1:10" x14ac:dyDescent="0.3">
      <c r="A381" t="s">
        <v>77</v>
      </c>
      <c r="B381" t="s">
        <v>61</v>
      </c>
      <c r="C381" t="s">
        <v>13</v>
      </c>
      <c r="D381">
        <v>28.6</v>
      </c>
      <c r="E381">
        <v>1.3</v>
      </c>
      <c r="F381" t="s">
        <v>13</v>
      </c>
      <c r="G381" t="s">
        <v>13</v>
      </c>
      <c r="H381" t="s">
        <v>13</v>
      </c>
      <c r="I381" s="6" t="str">
        <f t="shared" si="10"/>
        <v>B2_R2_C3_2055-2060</v>
      </c>
      <c r="J381" s="6" t="str">
        <f t="shared" si="11"/>
        <v>B2_R2_C3</v>
      </c>
    </row>
    <row r="382" spans="1:10" x14ac:dyDescent="0.3">
      <c r="A382" t="s">
        <v>77</v>
      </c>
      <c r="B382" t="s">
        <v>62</v>
      </c>
      <c r="C382" t="s">
        <v>63</v>
      </c>
      <c r="D382">
        <v>-5.7</v>
      </c>
      <c r="E382">
        <v>-3.8</v>
      </c>
      <c r="F382">
        <v>-3.4</v>
      </c>
      <c r="G382">
        <v>-10.199999999999999</v>
      </c>
      <c r="H382">
        <v>-14.4</v>
      </c>
      <c r="I382" s="6" t="str">
        <f t="shared" si="10"/>
        <v>B3_R1_C1_F1_2055-2060</v>
      </c>
      <c r="J382" s="6" t="str">
        <f t="shared" si="11"/>
        <v>B3_R1_C1_F1</v>
      </c>
    </row>
    <row r="383" spans="1:10" x14ac:dyDescent="0.3">
      <c r="A383" t="s">
        <v>77</v>
      </c>
      <c r="B383" t="s">
        <v>64</v>
      </c>
      <c r="C383" t="s">
        <v>65</v>
      </c>
      <c r="D383">
        <v>18.2</v>
      </c>
      <c r="E383">
        <v>-0.3</v>
      </c>
      <c r="F383">
        <v>-3.6</v>
      </c>
      <c r="G383">
        <v>-10.4</v>
      </c>
      <c r="H383">
        <v>-13.9</v>
      </c>
      <c r="I383" s="6" t="str">
        <f t="shared" si="10"/>
        <v>B3_R1_C2_F1_2055-2060</v>
      </c>
      <c r="J383" s="6" t="str">
        <f t="shared" si="11"/>
        <v>B3_R1_C2_F1</v>
      </c>
    </row>
    <row r="384" spans="1:10" x14ac:dyDescent="0.3">
      <c r="A384" t="s">
        <v>77</v>
      </c>
      <c r="B384" t="s">
        <v>66</v>
      </c>
      <c r="C384" t="s">
        <v>67</v>
      </c>
      <c r="D384">
        <v>25.3</v>
      </c>
      <c r="E384">
        <v>5</v>
      </c>
      <c r="F384">
        <v>-1.6</v>
      </c>
      <c r="G384">
        <v>-9.1</v>
      </c>
      <c r="H384">
        <v>-11.8</v>
      </c>
      <c r="I384" s="6" t="str">
        <f t="shared" si="10"/>
        <v>B3_R1_C3_F1_2055-2060</v>
      </c>
      <c r="J384" s="6" t="str">
        <f t="shared" si="11"/>
        <v>B3_R1_C3_F1</v>
      </c>
    </row>
    <row r="385" spans="1:10" x14ac:dyDescent="0.3">
      <c r="A385" t="s">
        <v>77</v>
      </c>
      <c r="B385" t="s">
        <v>68</v>
      </c>
      <c r="C385" t="s">
        <v>13</v>
      </c>
      <c r="D385">
        <v>-2.4</v>
      </c>
      <c r="E385">
        <v>-4.0999999999999996</v>
      </c>
      <c r="F385" t="s">
        <v>13</v>
      </c>
      <c r="G385" t="s">
        <v>13</v>
      </c>
      <c r="H385" t="s">
        <v>13</v>
      </c>
      <c r="I385" s="6" t="str">
        <f t="shared" si="10"/>
        <v>B3_R2_C1_2055-2060</v>
      </c>
      <c r="J385" s="6" t="str">
        <f t="shared" si="11"/>
        <v>B3_R2_C1</v>
      </c>
    </row>
    <row r="386" spans="1:10" x14ac:dyDescent="0.3">
      <c r="A386" t="s">
        <v>77</v>
      </c>
      <c r="B386" t="s">
        <v>69</v>
      </c>
      <c r="C386" t="s">
        <v>13</v>
      </c>
      <c r="D386">
        <v>20</v>
      </c>
      <c r="E386">
        <v>-0.2</v>
      </c>
      <c r="F386" t="s">
        <v>13</v>
      </c>
      <c r="G386" t="s">
        <v>13</v>
      </c>
      <c r="H386" t="s">
        <v>13</v>
      </c>
      <c r="I386" s="6" t="str">
        <f t="shared" si="10"/>
        <v>B3_R2_C2_2055-2060</v>
      </c>
      <c r="J386" s="6" t="str">
        <f t="shared" si="11"/>
        <v>B3_R2_C2</v>
      </c>
    </row>
    <row r="387" spans="1:10" x14ac:dyDescent="0.3">
      <c r="A387" t="s">
        <v>77</v>
      </c>
      <c r="B387" t="s">
        <v>70</v>
      </c>
      <c r="C387" t="s">
        <v>13</v>
      </c>
      <c r="D387">
        <v>26.7</v>
      </c>
      <c r="E387">
        <v>5.0999999999999996</v>
      </c>
      <c r="F387" t="s">
        <v>13</v>
      </c>
      <c r="G387" t="s">
        <v>13</v>
      </c>
      <c r="H387" t="s">
        <v>13</v>
      </c>
      <c r="I387" s="6" t="str">
        <f t="shared" ref="I387:I450" si="12">IF(C387="NA",B387,C387)&amp;"_"&amp;SUBSTITUTE(A387,"_","-")</f>
        <v>B3_R2_C3_2055-2060</v>
      </c>
      <c r="J387" s="6" t="str">
        <f t="shared" ref="J387:J450" si="13">IF(C387="NA",B387,C387)</f>
        <v>B3_R2_C3</v>
      </c>
    </row>
    <row r="388" spans="1:10" x14ac:dyDescent="0.3">
      <c r="A388" t="s">
        <v>78</v>
      </c>
      <c r="B388" t="s">
        <v>12</v>
      </c>
      <c r="C388" t="s">
        <v>13</v>
      </c>
      <c r="D388">
        <v>-47.3</v>
      </c>
      <c r="E388">
        <v>-2.2000000000000002</v>
      </c>
      <c r="F388" t="s">
        <v>13</v>
      </c>
      <c r="G388" t="s">
        <v>13</v>
      </c>
      <c r="H388" t="s">
        <v>13</v>
      </c>
      <c r="I388" s="6" t="str">
        <f t="shared" si="12"/>
        <v>A1_R1_C1_2060-2065</v>
      </c>
      <c r="J388" s="6" t="str">
        <f t="shared" si="13"/>
        <v>A1_R1_C1</v>
      </c>
    </row>
    <row r="389" spans="1:10" x14ac:dyDescent="0.3">
      <c r="A389" t="s">
        <v>78</v>
      </c>
      <c r="B389" t="s">
        <v>14</v>
      </c>
      <c r="C389" t="s">
        <v>13</v>
      </c>
      <c r="D389">
        <v>-37</v>
      </c>
      <c r="E389">
        <v>0.2</v>
      </c>
      <c r="F389" t="s">
        <v>13</v>
      </c>
      <c r="G389" t="s">
        <v>13</v>
      </c>
      <c r="H389" t="s">
        <v>13</v>
      </c>
      <c r="I389" s="6" t="str">
        <f t="shared" si="12"/>
        <v>A1_R1_C2_2060-2065</v>
      </c>
      <c r="J389" s="6" t="str">
        <f t="shared" si="13"/>
        <v>A1_R1_C2</v>
      </c>
    </row>
    <row r="390" spans="1:10" x14ac:dyDescent="0.3">
      <c r="A390" t="s">
        <v>78</v>
      </c>
      <c r="B390" t="s">
        <v>15</v>
      </c>
      <c r="C390" t="s">
        <v>13</v>
      </c>
      <c r="D390">
        <v>-29.1</v>
      </c>
      <c r="E390">
        <v>1.3</v>
      </c>
      <c r="F390" t="s">
        <v>13</v>
      </c>
      <c r="G390" t="s">
        <v>13</v>
      </c>
      <c r="H390" t="s">
        <v>13</v>
      </c>
      <c r="I390" s="6" t="str">
        <f t="shared" si="12"/>
        <v>A1_R1_C3_2060-2065</v>
      </c>
      <c r="J390" s="6" t="str">
        <f t="shared" si="13"/>
        <v>A1_R1_C3</v>
      </c>
    </row>
    <row r="391" spans="1:10" x14ac:dyDescent="0.3">
      <c r="A391" t="s">
        <v>78</v>
      </c>
      <c r="B391" t="s">
        <v>16</v>
      </c>
      <c r="C391" t="s">
        <v>13</v>
      </c>
      <c r="D391">
        <v>-46.8</v>
      </c>
      <c r="E391">
        <v>-2.2000000000000002</v>
      </c>
      <c r="F391" t="s">
        <v>13</v>
      </c>
      <c r="G391" t="s">
        <v>13</v>
      </c>
      <c r="H391" t="s">
        <v>13</v>
      </c>
      <c r="I391" s="6" t="str">
        <f t="shared" si="12"/>
        <v>A1_R2_C1_2060-2065</v>
      </c>
      <c r="J391" s="6" t="str">
        <f t="shared" si="13"/>
        <v>A1_R2_C1</v>
      </c>
    </row>
    <row r="392" spans="1:10" x14ac:dyDescent="0.3">
      <c r="A392" t="s">
        <v>78</v>
      </c>
      <c r="B392" t="s">
        <v>17</v>
      </c>
      <c r="C392" t="s">
        <v>13</v>
      </c>
      <c r="D392">
        <v>-37</v>
      </c>
      <c r="E392">
        <v>0.5</v>
      </c>
      <c r="F392" t="s">
        <v>13</v>
      </c>
      <c r="G392" t="s">
        <v>13</v>
      </c>
      <c r="H392" t="s">
        <v>13</v>
      </c>
      <c r="I392" s="6" t="str">
        <f t="shared" si="12"/>
        <v>A1_R2_C2_2060-2065</v>
      </c>
      <c r="J392" s="6" t="str">
        <f t="shared" si="13"/>
        <v>A1_R2_C2</v>
      </c>
    </row>
    <row r="393" spans="1:10" x14ac:dyDescent="0.3">
      <c r="A393" t="s">
        <v>78</v>
      </c>
      <c r="B393" t="s">
        <v>18</v>
      </c>
      <c r="C393" t="s">
        <v>13</v>
      </c>
      <c r="D393">
        <v>-28.6</v>
      </c>
      <c r="E393">
        <v>1.5</v>
      </c>
      <c r="F393" t="s">
        <v>13</v>
      </c>
      <c r="G393" t="s">
        <v>13</v>
      </c>
      <c r="H393" t="s">
        <v>13</v>
      </c>
      <c r="I393" s="6" t="str">
        <f t="shared" si="12"/>
        <v>A1_R2_C3_2060-2065</v>
      </c>
      <c r="J393" s="6" t="str">
        <f t="shared" si="13"/>
        <v>A1_R2_C3</v>
      </c>
    </row>
    <row r="394" spans="1:10" x14ac:dyDescent="0.3">
      <c r="A394" t="s">
        <v>78</v>
      </c>
      <c r="B394" t="s">
        <v>19</v>
      </c>
      <c r="C394" t="s">
        <v>13</v>
      </c>
      <c r="D394">
        <v>-32.700000000000003</v>
      </c>
      <c r="E394">
        <v>-1.7</v>
      </c>
      <c r="F394" t="s">
        <v>13</v>
      </c>
      <c r="G394" t="s">
        <v>13</v>
      </c>
      <c r="H394" t="s">
        <v>13</v>
      </c>
      <c r="I394" s="6" t="str">
        <f t="shared" si="12"/>
        <v>A2_R1_C1_2060-2065</v>
      </c>
      <c r="J394" s="6" t="str">
        <f t="shared" si="13"/>
        <v>A2_R1_C1</v>
      </c>
    </row>
    <row r="395" spans="1:10" x14ac:dyDescent="0.3">
      <c r="A395" t="s">
        <v>78</v>
      </c>
      <c r="B395" t="s">
        <v>20</v>
      </c>
      <c r="C395" t="s">
        <v>13</v>
      </c>
      <c r="D395">
        <v>-27.4</v>
      </c>
      <c r="E395">
        <v>0.9</v>
      </c>
      <c r="F395" t="s">
        <v>13</v>
      </c>
      <c r="G395" t="s">
        <v>13</v>
      </c>
      <c r="H395" t="s">
        <v>13</v>
      </c>
      <c r="I395" s="6" t="str">
        <f t="shared" si="12"/>
        <v>A2_R1_C2_2060-2065</v>
      </c>
      <c r="J395" s="6" t="str">
        <f t="shared" si="13"/>
        <v>A2_R1_C2</v>
      </c>
    </row>
    <row r="396" spans="1:10" x14ac:dyDescent="0.3">
      <c r="A396" t="s">
        <v>78</v>
      </c>
      <c r="B396" t="s">
        <v>21</v>
      </c>
      <c r="C396" t="s">
        <v>13</v>
      </c>
      <c r="D396">
        <v>-21.3</v>
      </c>
      <c r="E396">
        <v>1.9</v>
      </c>
      <c r="F396" t="s">
        <v>13</v>
      </c>
      <c r="G396" t="s">
        <v>13</v>
      </c>
      <c r="H396" t="s">
        <v>13</v>
      </c>
      <c r="I396" s="6" t="str">
        <f t="shared" si="12"/>
        <v>A2_R1_C3_2060-2065</v>
      </c>
      <c r="J396" s="6" t="str">
        <f t="shared" si="13"/>
        <v>A2_R1_C3</v>
      </c>
    </row>
    <row r="397" spans="1:10" x14ac:dyDescent="0.3">
      <c r="A397" t="s">
        <v>78</v>
      </c>
      <c r="B397" t="s">
        <v>22</v>
      </c>
      <c r="C397" t="s">
        <v>13</v>
      </c>
      <c r="D397">
        <v>-33</v>
      </c>
      <c r="E397">
        <v>-1.6</v>
      </c>
      <c r="F397" t="s">
        <v>13</v>
      </c>
      <c r="G397" t="s">
        <v>13</v>
      </c>
      <c r="H397" t="s">
        <v>13</v>
      </c>
      <c r="I397" s="6" t="str">
        <f t="shared" si="12"/>
        <v>A2_R2_C1_2060-2065</v>
      </c>
      <c r="J397" s="6" t="str">
        <f t="shared" si="13"/>
        <v>A2_R2_C1</v>
      </c>
    </row>
    <row r="398" spans="1:10" x14ac:dyDescent="0.3">
      <c r="A398" t="s">
        <v>78</v>
      </c>
      <c r="B398" t="s">
        <v>23</v>
      </c>
      <c r="C398" t="s">
        <v>13</v>
      </c>
      <c r="D398">
        <v>-27.3</v>
      </c>
      <c r="E398">
        <v>0.9</v>
      </c>
      <c r="F398" t="s">
        <v>13</v>
      </c>
      <c r="G398" t="s">
        <v>13</v>
      </c>
      <c r="H398" t="s">
        <v>13</v>
      </c>
      <c r="I398" s="6" t="str">
        <f t="shared" si="12"/>
        <v>A2_R2_C2_2060-2065</v>
      </c>
      <c r="J398" s="6" t="str">
        <f t="shared" si="13"/>
        <v>A2_R2_C2</v>
      </c>
    </row>
    <row r="399" spans="1:10" x14ac:dyDescent="0.3">
      <c r="A399" t="s">
        <v>78</v>
      </c>
      <c r="B399" t="s">
        <v>24</v>
      </c>
      <c r="C399" t="s">
        <v>13</v>
      </c>
      <c r="D399">
        <v>-20.8</v>
      </c>
      <c r="E399">
        <v>1.9</v>
      </c>
      <c r="F399" t="s">
        <v>13</v>
      </c>
      <c r="G399" t="s">
        <v>13</v>
      </c>
      <c r="H399" t="s">
        <v>13</v>
      </c>
      <c r="I399" s="6" t="str">
        <f t="shared" si="12"/>
        <v>A2_R2_C3_2060-2065</v>
      </c>
      <c r="J399" s="6" t="str">
        <f t="shared" si="13"/>
        <v>A2_R2_C3</v>
      </c>
    </row>
    <row r="400" spans="1:10" x14ac:dyDescent="0.3">
      <c r="A400" t="s">
        <v>78</v>
      </c>
      <c r="B400" t="s">
        <v>25</v>
      </c>
      <c r="C400" t="s">
        <v>13</v>
      </c>
      <c r="D400">
        <v>-4.9000000000000004</v>
      </c>
      <c r="E400">
        <v>-0.1</v>
      </c>
      <c r="F400" t="s">
        <v>13</v>
      </c>
      <c r="G400" t="s">
        <v>13</v>
      </c>
      <c r="H400" t="s">
        <v>13</v>
      </c>
      <c r="I400" s="6" t="str">
        <f t="shared" si="12"/>
        <v>A3_R1_C1_2060-2065</v>
      </c>
      <c r="J400" s="6" t="str">
        <f t="shared" si="13"/>
        <v>A3_R1_C1</v>
      </c>
    </row>
    <row r="401" spans="1:10" x14ac:dyDescent="0.3">
      <c r="A401" t="s">
        <v>78</v>
      </c>
      <c r="B401" t="s">
        <v>26</v>
      </c>
      <c r="C401" t="s">
        <v>13</v>
      </c>
      <c r="D401">
        <v>-6.1</v>
      </c>
      <c r="E401">
        <v>1.6</v>
      </c>
      <c r="F401" t="s">
        <v>13</v>
      </c>
      <c r="G401" t="s">
        <v>13</v>
      </c>
      <c r="H401" t="s">
        <v>13</v>
      </c>
      <c r="I401" s="6" t="str">
        <f t="shared" si="12"/>
        <v>A3_R1_C2_2060-2065</v>
      </c>
      <c r="J401" s="6" t="str">
        <f t="shared" si="13"/>
        <v>A3_R1_C2</v>
      </c>
    </row>
    <row r="402" spans="1:10" x14ac:dyDescent="0.3">
      <c r="A402" t="s">
        <v>78</v>
      </c>
      <c r="B402" t="s">
        <v>27</v>
      </c>
      <c r="C402" t="s">
        <v>13</v>
      </c>
      <c r="D402">
        <v>-6.7</v>
      </c>
      <c r="E402">
        <v>2.4</v>
      </c>
      <c r="F402" t="s">
        <v>13</v>
      </c>
      <c r="G402" t="s">
        <v>13</v>
      </c>
      <c r="H402" t="s">
        <v>13</v>
      </c>
      <c r="I402" s="6" t="str">
        <f t="shared" si="12"/>
        <v>A3_R1_C3_2060-2065</v>
      </c>
      <c r="J402" s="6" t="str">
        <f t="shared" si="13"/>
        <v>A3_R1_C3</v>
      </c>
    </row>
    <row r="403" spans="1:10" x14ac:dyDescent="0.3">
      <c r="A403" t="s">
        <v>78</v>
      </c>
      <c r="B403" t="s">
        <v>28</v>
      </c>
      <c r="C403" t="s">
        <v>13</v>
      </c>
      <c r="D403">
        <v>-5.8</v>
      </c>
      <c r="E403">
        <v>0.1</v>
      </c>
      <c r="F403" t="s">
        <v>13</v>
      </c>
      <c r="G403" t="s">
        <v>13</v>
      </c>
      <c r="H403" t="s">
        <v>13</v>
      </c>
      <c r="I403" s="6" t="str">
        <f t="shared" si="12"/>
        <v>A3_R2_C1_2060-2065</v>
      </c>
      <c r="J403" s="6" t="str">
        <f t="shared" si="13"/>
        <v>A3_R2_C1</v>
      </c>
    </row>
    <row r="404" spans="1:10" x14ac:dyDescent="0.3">
      <c r="A404" t="s">
        <v>78</v>
      </c>
      <c r="B404" t="s">
        <v>29</v>
      </c>
      <c r="C404" t="s">
        <v>13</v>
      </c>
      <c r="D404">
        <v>-6.9</v>
      </c>
      <c r="E404">
        <v>1.8</v>
      </c>
      <c r="F404" t="s">
        <v>13</v>
      </c>
      <c r="G404" t="s">
        <v>13</v>
      </c>
      <c r="H404" t="s">
        <v>13</v>
      </c>
      <c r="I404" s="6" t="str">
        <f t="shared" si="12"/>
        <v>A3_R2_C2_2060-2065</v>
      </c>
      <c r="J404" s="6" t="str">
        <f t="shared" si="13"/>
        <v>A3_R2_C2</v>
      </c>
    </row>
    <row r="405" spans="1:10" x14ac:dyDescent="0.3">
      <c r="A405" t="s">
        <v>78</v>
      </c>
      <c r="B405" t="s">
        <v>30</v>
      </c>
      <c r="C405" t="s">
        <v>13</v>
      </c>
      <c r="D405">
        <v>-7</v>
      </c>
      <c r="E405">
        <v>2.5</v>
      </c>
      <c r="F405" t="s">
        <v>13</v>
      </c>
      <c r="G405" t="s">
        <v>13</v>
      </c>
      <c r="H405" t="s">
        <v>13</v>
      </c>
      <c r="I405" s="6" t="str">
        <f t="shared" si="12"/>
        <v>A3_R2_C3_2060-2065</v>
      </c>
      <c r="J405" s="6" t="str">
        <f t="shared" si="13"/>
        <v>A3_R2_C3</v>
      </c>
    </row>
    <row r="406" spans="1:10" x14ac:dyDescent="0.3">
      <c r="A406" t="s">
        <v>78</v>
      </c>
      <c r="B406" t="s">
        <v>31</v>
      </c>
      <c r="C406" t="s">
        <v>32</v>
      </c>
      <c r="D406">
        <v>-45.7</v>
      </c>
      <c r="E406">
        <v>-2.2000000000000002</v>
      </c>
      <c r="F406">
        <v>-1.6</v>
      </c>
      <c r="G406">
        <v>-8.4</v>
      </c>
      <c r="H406">
        <v>-8.8000000000000007</v>
      </c>
      <c r="I406" s="6" t="str">
        <f t="shared" si="12"/>
        <v>B1_R1_C1_F1_2060-2065</v>
      </c>
      <c r="J406" s="6" t="str">
        <f t="shared" si="13"/>
        <v>B1_R1_C1_F1</v>
      </c>
    </row>
    <row r="407" spans="1:10" x14ac:dyDescent="0.3">
      <c r="A407" t="s">
        <v>78</v>
      </c>
      <c r="B407" t="s">
        <v>33</v>
      </c>
      <c r="C407" t="s">
        <v>34</v>
      </c>
      <c r="D407">
        <v>-16.399999999999999</v>
      </c>
      <c r="E407">
        <v>0.6</v>
      </c>
      <c r="F407">
        <v>-1.6</v>
      </c>
      <c r="G407">
        <v>-8.5</v>
      </c>
      <c r="H407">
        <v>-8.6999999999999993</v>
      </c>
      <c r="I407" s="6" t="str">
        <f t="shared" si="12"/>
        <v>B1_R1_C2_F1_2060-2065</v>
      </c>
      <c r="J407" s="6" t="str">
        <f t="shared" si="13"/>
        <v>B1_R1_C2_F1</v>
      </c>
    </row>
    <row r="408" spans="1:10" x14ac:dyDescent="0.3">
      <c r="A408" t="s">
        <v>78</v>
      </c>
      <c r="B408" t="s">
        <v>35</v>
      </c>
      <c r="C408" t="s">
        <v>36</v>
      </c>
      <c r="D408">
        <v>8.9</v>
      </c>
      <c r="E408">
        <v>2.6</v>
      </c>
      <c r="F408">
        <v>-1.5</v>
      </c>
      <c r="G408">
        <v>-8.3000000000000007</v>
      </c>
      <c r="H408">
        <v>-9.1</v>
      </c>
      <c r="I408" s="6" t="str">
        <f t="shared" si="12"/>
        <v>B1_R1_C3_F1_2060-2065</v>
      </c>
      <c r="J408" s="6" t="str">
        <f t="shared" si="13"/>
        <v>B1_R1_C3_F1</v>
      </c>
    </row>
    <row r="409" spans="1:10" x14ac:dyDescent="0.3">
      <c r="A409" t="s">
        <v>78</v>
      </c>
      <c r="B409" t="s">
        <v>37</v>
      </c>
      <c r="C409" t="s">
        <v>13</v>
      </c>
      <c r="D409">
        <v>-43</v>
      </c>
      <c r="E409">
        <v>-2.2999999999999998</v>
      </c>
      <c r="F409" t="s">
        <v>13</v>
      </c>
      <c r="G409" t="s">
        <v>13</v>
      </c>
      <c r="H409" t="s">
        <v>13</v>
      </c>
      <c r="I409" s="6" t="str">
        <f t="shared" si="12"/>
        <v>B1_R2_C1_2060-2065</v>
      </c>
      <c r="J409" s="6" t="str">
        <f t="shared" si="13"/>
        <v>B1_R2_C1</v>
      </c>
    </row>
    <row r="410" spans="1:10" x14ac:dyDescent="0.3">
      <c r="A410" t="s">
        <v>78</v>
      </c>
      <c r="B410" t="s">
        <v>38</v>
      </c>
      <c r="C410" t="s">
        <v>13</v>
      </c>
      <c r="D410">
        <v>-13.1</v>
      </c>
      <c r="E410">
        <v>0.7</v>
      </c>
      <c r="F410" t="s">
        <v>13</v>
      </c>
      <c r="G410" t="s">
        <v>13</v>
      </c>
      <c r="H410" t="s">
        <v>13</v>
      </c>
      <c r="I410" s="6" t="str">
        <f t="shared" si="12"/>
        <v>B1_R2_C2_2060-2065</v>
      </c>
      <c r="J410" s="6" t="str">
        <f t="shared" si="13"/>
        <v>B1_R2_C2</v>
      </c>
    </row>
    <row r="411" spans="1:10" x14ac:dyDescent="0.3">
      <c r="A411" t="s">
        <v>78</v>
      </c>
      <c r="B411" t="s">
        <v>39</v>
      </c>
      <c r="C411" t="s">
        <v>13</v>
      </c>
      <c r="D411">
        <v>11.8</v>
      </c>
      <c r="E411">
        <v>2.5</v>
      </c>
      <c r="F411" t="s">
        <v>13</v>
      </c>
      <c r="G411" t="s">
        <v>13</v>
      </c>
      <c r="H411" t="s">
        <v>13</v>
      </c>
      <c r="I411" s="6" t="str">
        <f t="shared" si="12"/>
        <v>B1_R2_C3_2060-2065</v>
      </c>
      <c r="J411" s="6" t="str">
        <f t="shared" si="13"/>
        <v>B1_R2_C3</v>
      </c>
    </row>
    <row r="412" spans="1:10" x14ac:dyDescent="0.3">
      <c r="A412" t="s">
        <v>78</v>
      </c>
      <c r="B412" t="s">
        <v>40</v>
      </c>
      <c r="C412" t="s">
        <v>41</v>
      </c>
      <c r="D412">
        <v>-20.8</v>
      </c>
      <c r="E412">
        <v>-2.2000000000000002</v>
      </c>
      <c r="F412">
        <v>-2.4</v>
      </c>
      <c r="G412">
        <v>-9.6</v>
      </c>
      <c r="H412">
        <v>-12</v>
      </c>
      <c r="I412" s="6" t="str">
        <f t="shared" si="12"/>
        <v>B2_R1_C1_F1_2060-2065</v>
      </c>
      <c r="J412" s="6" t="str">
        <f t="shared" si="13"/>
        <v>B2_R1_C1_F1</v>
      </c>
    </row>
    <row r="413" spans="1:10" x14ac:dyDescent="0.3">
      <c r="A413" t="s">
        <v>78</v>
      </c>
      <c r="B413" t="s">
        <v>42</v>
      </c>
      <c r="C413" t="s">
        <v>43</v>
      </c>
      <c r="D413">
        <v>5.7</v>
      </c>
      <c r="E413">
        <v>1.2</v>
      </c>
      <c r="F413">
        <v>-2.2999999999999998</v>
      </c>
      <c r="G413">
        <v>-9.5</v>
      </c>
      <c r="H413">
        <v>-12.2</v>
      </c>
      <c r="I413" s="6" t="str">
        <f t="shared" si="12"/>
        <v>B2_R1_C2_F1_2060-2065</v>
      </c>
      <c r="J413" s="6" t="str">
        <f t="shared" si="13"/>
        <v>B2_R1_C2_F1</v>
      </c>
    </row>
    <row r="414" spans="1:10" x14ac:dyDescent="0.3">
      <c r="A414" t="s">
        <v>78</v>
      </c>
      <c r="B414" t="s">
        <v>42</v>
      </c>
      <c r="C414" t="s">
        <v>44</v>
      </c>
      <c r="D414">
        <v>5.7</v>
      </c>
      <c r="E414">
        <v>1.2</v>
      </c>
      <c r="F414">
        <v>-1.8</v>
      </c>
      <c r="G414">
        <v>-9.1</v>
      </c>
      <c r="H414">
        <v>-12.8</v>
      </c>
      <c r="I414" s="6" t="str">
        <f t="shared" si="12"/>
        <v>B2_R1_C2_F2_2060-2065</v>
      </c>
      <c r="J414" s="6" t="str">
        <f t="shared" si="13"/>
        <v>B2_R1_C2_F2</v>
      </c>
    </row>
    <row r="415" spans="1:10" x14ac:dyDescent="0.3">
      <c r="A415" t="s">
        <v>78</v>
      </c>
      <c r="B415" t="s">
        <v>42</v>
      </c>
      <c r="C415" t="s">
        <v>45</v>
      </c>
      <c r="D415">
        <v>5.7</v>
      </c>
      <c r="E415">
        <v>1.2</v>
      </c>
      <c r="F415">
        <v>-1.9</v>
      </c>
      <c r="G415">
        <v>-9.1999999999999993</v>
      </c>
      <c r="H415">
        <v>-12.6</v>
      </c>
      <c r="I415" s="6" t="str">
        <f t="shared" si="12"/>
        <v>B2_R1_C2_F3_2060-2065</v>
      </c>
      <c r="J415" s="6" t="str">
        <f t="shared" si="13"/>
        <v>B2_R1_C2_F3</v>
      </c>
    </row>
    <row r="416" spans="1:10" x14ac:dyDescent="0.3">
      <c r="A416" t="s">
        <v>78</v>
      </c>
      <c r="B416" t="s">
        <v>42</v>
      </c>
      <c r="C416" t="s">
        <v>46</v>
      </c>
      <c r="D416">
        <v>5.7</v>
      </c>
      <c r="E416">
        <v>1.2</v>
      </c>
      <c r="F416">
        <v>-4.8</v>
      </c>
      <c r="G416">
        <v>-10.9</v>
      </c>
      <c r="H416">
        <v>-9.5</v>
      </c>
      <c r="I416" s="6" t="str">
        <f t="shared" si="12"/>
        <v>B2_R1_C2_F4_2060-2065</v>
      </c>
      <c r="J416" s="6" t="str">
        <f t="shared" si="13"/>
        <v>B2_R1_C2_F4</v>
      </c>
    </row>
    <row r="417" spans="1:10" x14ac:dyDescent="0.3">
      <c r="A417" t="s">
        <v>78</v>
      </c>
      <c r="B417" t="s">
        <v>42</v>
      </c>
      <c r="C417" t="s">
        <v>47</v>
      </c>
      <c r="D417">
        <v>5.7</v>
      </c>
      <c r="E417">
        <v>1.2</v>
      </c>
      <c r="F417">
        <v>-5.2</v>
      </c>
      <c r="G417">
        <v>-11.4</v>
      </c>
      <c r="H417">
        <v>-9.1</v>
      </c>
      <c r="I417" s="6" t="str">
        <f t="shared" si="12"/>
        <v>B2_R1_C2_F5_2060-2065</v>
      </c>
      <c r="J417" s="6" t="str">
        <f t="shared" si="13"/>
        <v>B2_R1_C2_F5</v>
      </c>
    </row>
    <row r="418" spans="1:10" x14ac:dyDescent="0.3">
      <c r="A418" t="s">
        <v>78</v>
      </c>
      <c r="B418" t="s">
        <v>42</v>
      </c>
      <c r="C418" t="s">
        <v>48</v>
      </c>
      <c r="D418">
        <v>5.7</v>
      </c>
      <c r="E418">
        <v>1.2</v>
      </c>
      <c r="F418">
        <v>-5.5</v>
      </c>
      <c r="G418">
        <v>-10.8</v>
      </c>
      <c r="H418">
        <v>-9.1</v>
      </c>
      <c r="I418" s="6" t="str">
        <f t="shared" si="12"/>
        <v>B2_R1_C2_F6_2060-2065</v>
      </c>
      <c r="J418" s="6" t="str">
        <f t="shared" si="13"/>
        <v>B2_R1_C2_F6</v>
      </c>
    </row>
    <row r="419" spans="1:10" x14ac:dyDescent="0.3">
      <c r="A419" t="s">
        <v>78</v>
      </c>
      <c r="B419" t="s">
        <v>42</v>
      </c>
      <c r="C419" t="s">
        <v>49</v>
      </c>
      <c r="D419">
        <v>5.7</v>
      </c>
      <c r="E419">
        <v>1.2</v>
      </c>
      <c r="F419">
        <v>-6</v>
      </c>
      <c r="G419">
        <v>-11.3</v>
      </c>
      <c r="H419">
        <v>-8.8000000000000007</v>
      </c>
      <c r="I419" s="6" t="str">
        <f t="shared" si="12"/>
        <v>B2_R1_C2_F7_2060-2065</v>
      </c>
      <c r="J419" s="6" t="str">
        <f t="shared" si="13"/>
        <v>B2_R1_C2_F7</v>
      </c>
    </row>
    <row r="420" spans="1:10" x14ac:dyDescent="0.3">
      <c r="A420" t="s">
        <v>78</v>
      </c>
      <c r="B420" t="s">
        <v>42</v>
      </c>
      <c r="C420" t="s">
        <v>50</v>
      </c>
      <c r="D420">
        <v>5.7</v>
      </c>
      <c r="E420">
        <v>1.2</v>
      </c>
      <c r="F420">
        <v>-7.5</v>
      </c>
      <c r="G420">
        <v>-9.5</v>
      </c>
      <c r="H420">
        <v>-8.8000000000000007</v>
      </c>
      <c r="I420" s="6" t="str">
        <f t="shared" si="12"/>
        <v>B2_R1_C2_F8_2060-2065</v>
      </c>
      <c r="J420" s="6" t="str">
        <f t="shared" si="13"/>
        <v>B2_R1_C2_F8</v>
      </c>
    </row>
    <row r="421" spans="1:10" x14ac:dyDescent="0.3">
      <c r="A421" t="s">
        <v>78</v>
      </c>
      <c r="B421" t="s">
        <v>42</v>
      </c>
      <c r="C421" t="s">
        <v>51</v>
      </c>
      <c r="D421">
        <v>5.7</v>
      </c>
      <c r="E421">
        <v>1.2</v>
      </c>
      <c r="F421">
        <v>-10</v>
      </c>
      <c r="G421">
        <v>-11.6</v>
      </c>
      <c r="H421">
        <v>-8.8000000000000007</v>
      </c>
      <c r="I421" s="6" t="str">
        <f t="shared" si="12"/>
        <v>B2_R1_C2_F9_2060-2065</v>
      </c>
      <c r="J421" s="6" t="str">
        <f t="shared" si="13"/>
        <v>B2_R1_C2_F9</v>
      </c>
    </row>
    <row r="422" spans="1:10" x14ac:dyDescent="0.3">
      <c r="A422" t="s">
        <v>78</v>
      </c>
      <c r="B422" t="s">
        <v>42</v>
      </c>
      <c r="C422" t="s">
        <v>52</v>
      </c>
      <c r="D422">
        <v>5.7</v>
      </c>
      <c r="E422">
        <v>1.2</v>
      </c>
      <c r="F422">
        <v>-2.2999999999999998</v>
      </c>
      <c r="G422">
        <v>-6.6</v>
      </c>
      <c r="H422">
        <v>-11.2</v>
      </c>
      <c r="I422" s="6" t="str">
        <f t="shared" si="12"/>
        <v>B2_R1_C2_F1_sob_2060-2065</v>
      </c>
      <c r="J422" s="6" t="str">
        <f t="shared" si="13"/>
        <v>B2_R1_C2_F1_sob</v>
      </c>
    </row>
    <row r="423" spans="1:10" x14ac:dyDescent="0.3">
      <c r="A423" t="s">
        <v>78</v>
      </c>
      <c r="B423" t="s">
        <v>42</v>
      </c>
      <c r="C423" t="s">
        <v>53</v>
      </c>
      <c r="D423">
        <v>5.7</v>
      </c>
      <c r="E423">
        <v>1.2</v>
      </c>
      <c r="F423">
        <v>-2.2999999999999998</v>
      </c>
      <c r="G423">
        <v>-4.5</v>
      </c>
      <c r="H423">
        <v>-8.8000000000000007</v>
      </c>
      <c r="I423" s="6" t="str">
        <f t="shared" si="12"/>
        <v>B2_R1_C2_F1_tech_2060-2065</v>
      </c>
      <c r="J423" s="6" t="str">
        <f t="shared" si="13"/>
        <v>B2_R1_C2_F1_tech</v>
      </c>
    </row>
    <row r="424" spans="1:10" x14ac:dyDescent="0.3">
      <c r="A424" t="s">
        <v>78</v>
      </c>
      <c r="B424" t="s">
        <v>42</v>
      </c>
      <c r="C424" t="s">
        <v>54</v>
      </c>
      <c r="D424">
        <v>5.7</v>
      </c>
      <c r="E424">
        <v>1.2</v>
      </c>
      <c r="F424">
        <v>-2.2999999999999998</v>
      </c>
      <c r="G424">
        <v>-15.1</v>
      </c>
      <c r="H424">
        <v>-20.9</v>
      </c>
      <c r="I424" s="6" t="str">
        <f t="shared" si="12"/>
        <v>B2_R1_C2_F1_charb_2060-2065</v>
      </c>
      <c r="J424" s="6" t="str">
        <f t="shared" si="13"/>
        <v>B2_R1_C2_F1_charb</v>
      </c>
    </row>
    <row r="425" spans="1:10" x14ac:dyDescent="0.3">
      <c r="A425" t="s">
        <v>78</v>
      </c>
      <c r="B425" t="s">
        <v>42</v>
      </c>
      <c r="C425" t="s">
        <v>57</v>
      </c>
      <c r="D425">
        <v>5.7</v>
      </c>
      <c r="E425">
        <v>1.2</v>
      </c>
      <c r="F425">
        <v>-15</v>
      </c>
      <c r="G425">
        <v>-14.1</v>
      </c>
      <c r="H425">
        <v>-5.5</v>
      </c>
      <c r="I425" s="6" t="str">
        <f t="shared" si="12"/>
        <v>B2_R1_C2_F10_2060-2065</v>
      </c>
      <c r="J425" s="6" t="str">
        <f t="shared" si="13"/>
        <v>B2_R1_C2_F10</v>
      </c>
    </row>
    <row r="426" spans="1:10" x14ac:dyDescent="0.3">
      <c r="A426" t="s">
        <v>78</v>
      </c>
      <c r="B426" t="s">
        <v>55</v>
      </c>
      <c r="C426" t="s">
        <v>56</v>
      </c>
      <c r="D426">
        <v>26.5</v>
      </c>
      <c r="E426">
        <v>3.9</v>
      </c>
      <c r="F426">
        <v>-2.2000000000000002</v>
      </c>
      <c r="G426">
        <v>-9.4</v>
      </c>
      <c r="H426">
        <v>-11.7</v>
      </c>
      <c r="I426" s="6" t="str">
        <f t="shared" si="12"/>
        <v>B2_R1_C3_F1_2060-2065</v>
      </c>
      <c r="J426" s="6" t="str">
        <f t="shared" si="13"/>
        <v>B2_R1_C3_F1</v>
      </c>
    </row>
    <row r="427" spans="1:10" x14ac:dyDescent="0.3">
      <c r="A427" t="s">
        <v>78</v>
      </c>
      <c r="B427" t="s">
        <v>58</v>
      </c>
      <c r="C427" t="s">
        <v>13</v>
      </c>
      <c r="D427">
        <v>-18.600000000000001</v>
      </c>
      <c r="E427">
        <v>-2.2000000000000002</v>
      </c>
      <c r="F427" t="s">
        <v>13</v>
      </c>
      <c r="G427" t="s">
        <v>13</v>
      </c>
      <c r="H427" t="s">
        <v>13</v>
      </c>
      <c r="I427" s="6" t="str">
        <f t="shared" si="12"/>
        <v>B2_R2_C1_2060-2065</v>
      </c>
      <c r="J427" s="6" t="str">
        <f t="shared" si="13"/>
        <v>B2_R2_C1</v>
      </c>
    </row>
    <row r="428" spans="1:10" x14ac:dyDescent="0.3">
      <c r="A428" t="s">
        <v>78</v>
      </c>
      <c r="B428" t="s">
        <v>59</v>
      </c>
      <c r="C428" t="s">
        <v>60</v>
      </c>
      <c r="D428">
        <v>7.2</v>
      </c>
      <c r="E428">
        <v>1.4</v>
      </c>
      <c r="F428">
        <v>-2.2000000000000002</v>
      </c>
      <c r="G428">
        <v>-9.4</v>
      </c>
      <c r="H428">
        <v>-12.2</v>
      </c>
      <c r="I428" s="6" t="str">
        <f t="shared" si="12"/>
        <v>B2_R2_C2_F1_2060-2065</v>
      </c>
      <c r="J428" s="6" t="str">
        <f t="shared" si="13"/>
        <v>B2_R2_C2_F1</v>
      </c>
    </row>
    <row r="429" spans="1:10" x14ac:dyDescent="0.3">
      <c r="A429" t="s">
        <v>78</v>
      </c>
      <c r="B429" t="s">
        <v>61</v>
      </c>
      <c r="C429" t="s">
        <v>13</v>
      </c>
      <c r="D429">
        <v>27.2</v>
      </c>
      <c r="E429">
        <v>4.2</v>
      </c>
      <c r="F429" t="s">
        <v>13</v>
      </c>
      <c r="G429" t="s">
        <v>13</v>
      </c>
      <c r="H429" t="s">
        <v>13</v>
      </c>
      <c r="I429" s="6" t="str">
        <f t="shared" si="12"/>
        <v>B2_R2_C3_2060-2065</v>
      </c>
      <c r="J429" s="6" t="str">
        <f t="shared" si="13"/>
        <v>B2_R2_C3</v>
      </c>
    </row>
    <row r="430" spans="1:10" x14ac:dyDescent="0.3">
      <c r="A430" t="s">
        <v>78</v>
      </c>
      <c r="B430" t="s">
        <v>62</v>
      </c>
      <c r="C430" t="s">
        <v>63</v>
      </c>
      <c r="D430">
        <v>-2.1</v>
      </c>
      <c r="E430">
        <v>-3.2</v>
      </c>
      <c r="F430">
        <v>-3.3</v>
      </c>
      <c r="G430">
        <v>-10.5</v>
      </c>
      <c r="H430">
        <v>-14.7</v>
      </c>
      <c r="I430" s="6" t="str">
        <f t="shared" si="12"/>
        <v>B3_R1_C1_F1_2060-2065</v>
      </c>
      <c r="J430" s="6" t="str">
        <f t="shared" si="13"/>
        <v>B3_R1_C1_F1</v>
      </c>
    </row>
    <row r="431" spans="1:10" x14ac:dyDescent="0.3">
      <c r="A431" t="s">
        <v>78</v>
      </c>
      <c r="B431" t="s">
        <v>64</v>
      </c>
      <c r="C431" t="s">
        <v>65</v>
      </c>
      <c r="D431">
        <v>15.9</v>
      </c>
      <c r="E431">
        <v>2.5</v>
      </c>
      <c r="F431">
        <v>-2.5</v>
      </c>
      <c r="G431">
        <v>-10</v>
      </c>
      <c r="H431">
        <v>-13.3</v>
      </c>
      <c r="I431" s="6" t="str">
        <f t="shared" si="12"/>
        <v>B3_R1_C2_F1_2060-2065</v>
      </c>
      <c r="J431" s="6" t="str">
        <f t="shared" si="13"/>
        <v>B3_R1_C2_F1</v>
      </c>
    </row>
    <row r="432" spans="1:10" x14ac:dyDescent="0.3">
      <c r="A432" t="s">
        <v>78</v>
      </c>
      <c r="B432" t="s">
        <v>66</v>
      </c>
      <c r="C432" t="s">
        <v>67</v>
      </c>
      <c r="D432">
        <v>21.7</v>
      </c>
      <c r="E432">
        <v>7</v>
      </c>
      <c r="F432">
        <v>-0.9</v>
      </c>
      <c r="G432">
        <v>-8.6999999999999993</v>
      </c>
      <c r="H432">
        <v>-11</v>
      </c>
      <c r="I432" s="6" t="str">
        <f t="shared" si="12"/>
        <v>B3_R1_C3_F1_2060-2065</v>
      </c>
      <c r="J432" s="6" t="str">
        <f t="shared" si="13"/>
        <v>B3_R1_C3_F1</v>
      </c>
    </row>
    <row r="433" spans="1:10" x14ac:dyDescent="0.3">
      <c r="A433" t="s">
        <v>78</v>
      </c>
      <c r="B433" t="s">
        <v>68</v>
      </c>
      <c r="C433" t="s">
        <v>13</v>
      </c>
      <c r="D433">
        <v>0.9</v>
      </c>
      <c r="E433">
        <v>-3.3</v>
      </c>
      <c r="F433" t="s">
        <v>13</v>
      </c>
      <c r="G433" t="s">
        <v>13</v>
      </c>
      <c r="H433" t="s">
        <v>13</v>
      </c>
      <c r="I433" s="6" t="str">
        <f t="shared" si="12"/>
        <v>B3_R2_C1_2060-2065</v>
      </c>
      <c r="J433" s="6" t="str">
        <f t="shared" si="13"/>
        <v>B3_R2_C1</v>
      </c>
    </row>
    <row r="434" spans="1:10" x14ac:dyDescent="0.3">
      <c r="A434" t="s">
        <v>78</v>
      </c>
      <c r="B434" t="s">
        <v>69</v>
      </c>
      <c r="C434" t="s">
        <v>13</v>
      </c>
      <c r="D434">
        <v>16.8</v>
      </c>
      <c r="E434">
        <v>3</v>
      </c>
      <c r="F434" t="s">
        <v>13</v>
      </c>
      <c r="G434" t="s">
        <v>13</v>
      </c>
      <c r="H434" t="s">
        <v>13</v>
      </c>
      <c r="I434" s="6" t="str">
        <f t="shared" si="12"/>
        <v>B3_R2_C2_2060-2065</v>
      </c>
      <c r="J434" s="6" t="str">
        <f t="shared" si="13"/>
        <v>B3_R2_C2</v>
      </c>
    </row>
    <row r="435" spans="1:10" x14ac:dyDescent="0.3">
      <c r="A435" t="s">
        <v>78</v>
      </c>
      <c r="B435" t="s">
        <v>70</v>
      </c>
      <c r="C435" t="s">
        <v>13</v>
      </c>
      <c r="D435">
        <v>22.4</v>
      </c>
      <c r="E435">
        <v>7.4</v>
      </c>
      <c r="F435" t="s">
        <v>13</v>
      </c>
      <c r="G435" t="s">
        <v>13</v>
      </c>
      <c r="H435" t="s">
        <v>13</v>
      </c>
      <c r="I435" s="6" t="str">
        <f t="shared" si="12"/>
        <v>B3_R2_C3_2060-2065</v>
      </c>
      <c r="J435" s="6" t="str">
        <f t="shared" si="13"/>
        <v>B3_R2_C3</v>
      </c>
    </row>
    <row r="436" spans="1:10" x14ac:dyDescent="0.3">
      <c r="A436" t="s">
        <v>79</v>
      </c>
      <c r="B436" t="s">
        <v>12</v>
      </c>
      <c r="C436" t="s">
        <v>13</v>
      </c>
      <c r="D436">
        <v>-47.3</v>
      </c>
      <c r="E436">
        <v>-2.2000000000000002</v>
      </c>
      <c r="F436" t="s">
        <v>13</v>
      </c>
      <c r="G436" t="s">
        <v>13</v>
      </c>
      <c r="H436" t="s">
        <v>13</v>
      </c>
      <c r="I436" s="6" t="str">
        <f t="shared" si="12"/>
        <v>A1_R1_C1_2065-2070</v>
      </c>
      <c r="J436" s="6" t="str">
        <f t="shared" si="13"/>
        <v>A1_R1_C1</v>
      </c>
    </row>
    <row r="437" spans="1:10" x14ac:dyDescent="0.3">
      <c r="A437" t="s">
        <v>79</v>
      </c>
      <c r="B437" t="s">
        <v>14</v>
      </c>
      <c r="C437" t="s">
        <v>13</v>
      </c>
      <c r="D437">
        <v>-37.700000000000003</v>
      </c>
      <c r="E437">
        <v>0.6</v>
      </c>
      <c r="F437" t="s">
        <v>13</v>
      </c>
      <c r="G437" t="s">
        <v>13</v>
      </c>
      <c r="H437" t="s">
        <v>13</v>
      </c>
      <c r="I437" s="6" t="str">
        <f t="shared" si="12"/>
        <v>A1_R1_C2_2065-2070</v>
      </c>
      <c r="J437" s="6" t="str">
        <f t="shared" si="13"/>
        <v>A1_R1_C2</v>
      </c>
    </row>
    <row r="438" spans="1:10" x14ac:dyDescent="0.3">
      <c r="A438" t="s">
        <v>79</v>
      </c>
      <c r="B438" t="s">
        <v>15</v>
      </c>
      <c r="C438" t="s">
        <v>13</v>
      </c>
      <c r="D438">
        <v>-29.5</v>
      </c>
      <c r="E438">
        <v>1.8</v>
      </c>
      <c r="F438" t="s">
        <v>13</v>
      </c>
      <c r="G438" t="s">
        <v>13</v>
      </c>
      <c r="H438" t="s">
        <v>13</v>
      </c>
      <c r="I438" s="6" t="str">
        <f t="shared" si="12"/>
        <v>A1_R1_C3_2065-2070</v>
      </c>
      <c r="J438" s="6" t="str">
        <f t="shared" si="13"/>
        <v>A1_R1_C3</v>
      </c>
    </row>
    <row r="439" spans="1:10" x14ac:dyDescent="0.3">
      <c r="A439" t="s">
        <v>79</v>
      </c>
      <c r="B439" t="s">
        <v>16</v>
      </c>
      <c r="C439" t="s">
        <v>13</v>
      </c>
      <c r="D439">
        <v>-47.3</v>
      </c>
      <c r="E439">
        <v>-2</v>
      </c>
      <c r="F439" t="s">
        <v>13</v>
      </c>
      <c r="G439" t="s">
        <v>13</v>
      </c>
      <c r="H439" t="s">
        <v>13</v>
      </c>
      <c r="I439" s="6" t="str">
        <f t="shared" si="12"/>
        <v>A1_R2_C1_2065-2070</v>
      </c>
      <c r="J439" s="6" t="str">
        <f t="shared" si="13"/>
        <v>A1_R2_C1</v>
      </c>
    </row>
    <row r="440" spans="1:10" x14ac:dyDescent="0.3">
      <c r="A440" t="s">
        <v>79</v>
      </c>
      <c r="B440" t="s">
        <v>17</v>
      </c>
      <c r="C440" t="s">
        <v>13</v>
      </c>
      <c r="D440">
        <v>-37</v>
      </c>
      <c r="E440">
        <v>0.6</v>
      </c>
      <c r="F440" t="s">
        <v>13</v>
      </c>
      <c r="G440" t="s">
        <v>13</v>
      </c>
      <c r="H440" t="s">
        <v>13</v>
      </c>
      <c r="I440" s="6" t="str">
        <f t="shared" si="12"/>
        <v>A1_R2_C2_2065-2070</v>
      </c>
      <c r="J440" s="6" t="str">
        <f t="shared" si="13"/>
        <v>A1_R2_C2</v>
      </c>
    </row>
    <row r="441" spans="1:10" x14ac:dyDescent="0.3">
      <c r="A441" t="s">
        <v>79</v>
      </c>
      <c r="B441" t="s">
        <v>18</v>
      </c>
      <c r="C441" t="s">
        <v>13</v>
      </c>
      <c r="D441">
        <v>-29.1</v>
      </c>
      <c r="E441">
        <v>2.1</v>
      </c>
      <c r="F441" t="s">
        <v>13</v>
      </c>
      <c r="G441" t="s">
        <v>13</v>
      </c>
      <c r="H441" t="s">
        <v>13</v>
      </c>
      <c r="I441" s="6" t="str">
        <f t="shared" si="12"/>
        <v>A1_R2_C3_2065-2070</v>
      </c>
      <c r="J441" s="6" t="str">
        <f t="shared" si="13"/>
        <v>A1_R2_C3</v>
      </c>
    </row>
    <row r="442" spans="1:10" x14ac:dyDescent="0.3">
      <c r="A442" t="s">
        <v>79</v>
      </c>
      <c r="B442" t="s">
        <v>19</v>
      </c>
      <c r="C442" t="s">
        <v>13</v>
      </c>
      <c r="D442">
        <v>-33.299999999999997</v>
      </c>
      <c r="E442">
        <v>-1.2</v>
      </c>
      <c r="F442" t="s">
        <v>13</v>
      </c>
      <c r="G442" t="s">
        <v>13</v>
      </c>
      <c r="H442" t="s">
        <v>13</v>
      </c>
      <c r="I442" s="6" t="str">
        <f t="shared" si="12"/>
        <v>A2_R1_C1_2065-2070</v>
      </c>
      <c r="J442" s="6" t="str">
        <f t="shared" si="13"/>
        <v>A2_R1_C1</v>
      </c>
    </row>
    <row r="443" spans="1:10" x14ac:dyDescent="0.3">
      <c r="A443" t="s">
        <v>79</v>
      </c>
      <c r="B443" t="s">
        <v>20</v>
      </c>
      <c r="C443" t="s">
        <v>13</v>
      </c>
      <c r="D443">
        <v>-27.8</v>
      </c>
      <c r="E443">
        <v>1</v>
      </c>
      <c r="F443" t="s">
        <v>13</v>
      </c>
      <c r="G443" t="s">
        <v>13</v>
      </c>
      <c r="H443" t="s">
        <v>13</v>
      </c>
      <c r="I443" s="6" t="str">
        <f t="shared" si="12"/>
        <v>A2_R1_C2_2065-2070</v>
      </c>
      <c r="J443" s="6" t="str">
        <f t="shared" si="13"/>
        <v>A2_R1_C2</v>
      </c>
    </row>
    <row r="444" spans="1:10" x14ac:dyDescent="0.3">
      <c r="A444" t="s">
        <v>79</v>
      </c>
      <c r="B444" t="s">
        <v>21</v>
      </c>
      <c r="C444" t="s">
        <v>13</v>
      </c>
      <c r="D444">
        <v>-21.4</v>
      </c>
      <c r="E444">
        <v>2.2999999999999998</v>
      </c>
      <c r="F444" t="s">
        <v>13</v>
      </c>
      <c r="G444" t="s">
        <v>13</v>
      </c>
      <c r="H444" t="s">
        <v>13</v>
      </c>
      <c r="I444" s="6" t="str">
        <f t="shared" si="12"/>
        <v>A2_R1_C3_2065-2070</v>
      </c>
      <c r="J444" s="6" t="str">
        <f t="shared" si="13"/>
        <v>A2_R1_C3</v>
      </c>
    </row>
    <row r="445" spans="1:10" x14ac:dyDescent="0.3">
      <c r="A445" t="s">
        <v>79</v>
      </c>
      <c r="B445" t="s">
        <v>22</v>
      </c>
      <c r="C445" t="s">
        <v>13</v>
      </c>
      <c r="D445">
        <v>-32</v>
      </c>
      <c r="E445">
        <v>-1.7</v>
      </c>
      <c r="F445" t="s">
        <v>13</v>
      </c>
      <c r="G445" t="s">
        <v>13</v>
      </c>
      <c r="H445" t="s">
        <v>13</v>
      </c>
      <c r="I445" s="6" t="str">
        <f t="shared" si="12"/>
        <v>A2_R2_C1_2065-2070</v>
      </c>
      <c r="J445" s="6" t="str">
        <f t="shared" si="13"/>
        <v>A2_R2_C1</v>
      </c>
    </row>
    <row r="446" spans="1:10" x14ac:dyDescent="0.3">
      <c r="A446" t="s">
        <v>79</v>
      </c>
      <c r="B446" t="s">
        <v>23</v>
      </c>
      <c r="C446" t="s">
        <v>13</v>
      </c>
      <c r="D446">
        <v>-27.4</v>
      </c>
      <c r="E446">
        <v>1</v>
      </c>
      <c r="F446" t="s">
        <v>13</v>
      </c>
      <c r="G446" t="s">
        <v>13</v>
      </c>
      <c r="H446" t="s">
        <v>13</v>
      </c>
      <c r="I446" s="6" t="str">
        <f t="shared" si="12"/>
        <v>A2_R2_C2_2065-2070</v>
      </c>
      <c r="J446" s="6" t="str">
        <f t="shared" si="13"/>
        <v>A2_R2_C2</v>
      </c>
    </row>
    <row r="447" spans="1:10" x14ac:dyDescent="0.3">
      <c r="A447" t="s">
        <v>79</v>
      </c>
      <c r="B447" t="s">
        <v>24</v>
      </c>
      <c r="C447" t="s">
        <v>13</v>
      </c>
      <c r="D447">
        <v>-21</v>
      </c>
      <c r="E447">
        <v>2.5</v>
      </c>
      <c r="F447" t="s">
        <v>13</v>
      </c>
      <c r="G447" t="s">
        <v>13</v>
      </c>
      <c r="H447" t="s">
        <v>13</v>
      </c>
      <c r="I447" s="6" t="str">
        <f t="shared" si="12"/>
        <v>A2_R2_C3_2065-2070</v>
      </c>
      <c r="J447" s="6" t="str">
        <f t="shared" si="13"/>
        <v>A2_R2_C3</v>
      </c>
    </row>
    <row r="448" spans="1:10" x14ac:dyDescent="0.3">
      <c r="A448" t="s">
        <v>79</v>
      </c>
      <c r="B448" t="s">
        <v>25</v>
      </c>
      <c r="C448" t="s">
        <v>13</v>
      </c>
      <c r="D448">
        <v>-4.7</v>
      </c>
      <c r="E448">
        <v>0.4</v>
      </c>
      <c r="F448" t="s">
        <v>13</v>
      </c>
      <c r="G448" t="s">
        <v>13</v>
      </c>
      <c r="H448" t="s">
        <v>13</v>
      </c>
      <c r="I448" s="6" t="str">
        <f t="shared" si="12"/>
        <v>A3_R1_C1_2065-2070</v>
      </c>
      <c r="J448" s="6" t="str">
        <f t="shared" si="13"/>
        <v>A3_R1_C1</v>
      </c>
    </row>
    <row r="449" spans="1:10" x14ac:dyDescent="0.3">
      <c r="A449" t="s">
        <v>79</v>
      </c>
      <c r="B449" t="s">
        <v>26</v>
      </c>
      <c r="C449" t="s">
        <v>13</v>
      </c>
      <c r="D449">
        <v>-6.5</v>
      </c>
      <c r="E449">
        <v>2.1</v>
      </c>
      <c r="F449" t="s">
        <v>13</v>
      </c>
      <c r="G449" t="s">
        <v>13</v>
      </c>
      <c r="H449" t="s">
        <v>13</v>
      </c>
      <c r="I449" s="6" t="str">
        <f t="shared" si="12"/>
        <v>A3_R1_C2_2065-2070</v>
      </c>
      <c r="J449" s="6" t="str">
        <f t="shared" si="13"/>
        <v>A3_R1_C2</v>
      </c>
    </row>
    <row r="450" spans="1:10" x14ac:dyDescent="0.3">
      <c r="A450" t="s">
        <v>79</v>
      </c>
      <c r="B450" t="s">
        <v>27</v>
      </c>
      <c r="C450" t="s">
        <v>13</v>
      </c>
      <c r="D450">
        <v>-6.7</v>
      </c>
      <c r="E450">
        <v>3</v>
      </c>
      <c r="F450" t="s">
        <v>13</v>
      </c>
      <c r="G450" t="s">
        <v>13</v>
      </c>
      <c r="H450" t="s">
        <v>13</v>
      </c>
      <c r="I450" s="6" t="str">
        <f t="shared" si="12"/>
        <v>A3_R1_C3_2065-2070</v>
      </c>
      <c r="J450" s="6" t="str">
        <f t="shared" si="13"/>
        <v>A3_R1_C3</v>
      </c>
    </row>
    <row r="451" spans="1:10" x14ac:dyDescent="0.3">
      <c r="A451" t="s">
        <v>79</v>
      </c>
      <c r="B451" t="s">
        <v>28</v>
      </c>
      <c r="C451" t="s">
        <v>13</v>
      </c>
      <c r="D451">
        <v>-5.0999999999999996</v>
      </c>
      <c r="E451">
        <v>0.4</v>
      </c>
      <c r="F451" t="s">
        <v>13</v>
      </c>
      <c r="G451" t="s">
        <v>13</v>
      </c>
      <c r="H451" t="s">
        <v>13</v>
      </c>
      <c r="I451" s="6" t="str">
        <f t="shared" ref="I451:I514" si="14">IF(C451="NA",B451,C451)&amp;"_"&amp;SUBSTITUTE(A451,"_","-")</f>
        <v>A3_R2_C1_2065-2070</v>
      </c>
      <c r="J451" s="6" t="str">
        <f t="shared" ref="J451:J514" si="15">IF(C451="NA",B451,C451)</f>
        <v>A3_R2_C1</v>
      </c>
    </row>
    <row r="452" spans="1:10" x14ac:dyDescent="0.3">
      <c r="A452" t="s">
        <v>79</v>
      </c>
      <c r="B452" t="s">
        <v>29</v>
      </c>
      <c r="C452" t="s">
        <v>13</v>
      </c>
      <c r="D452">
        <v>-5.9</v>
      </c>
      <c r="E452">
        <v>1.8</v>
      </c>
      <c r="F452" t="s">
        <v>13</v>
      </c>
      <c r="G452" t="s">
        <v>13</v>
      </c>
      <c r="H452" t="s">
        <v>13</v>
      </c>
      <c r="I452" s="6" t="str">
        <f t="shared" si="14"/>
        <v>A3_R2_C2_2065-2070</v>
      </c>
      <c r="J452" s="6" t="str">
        <f t="shared" si="15"/>
        <v>A3_R2_C2</v>
      </c>
    </row>
    <row r="453" spans="1:10" x14ac:dyDescent="0.3">
      <c r="A453" t="s">
        <v>79</v>
      </c>
      <c r="B453" t="s">
        <v>30</v>
      </c>
      <c r="C453" t="s">
        <v>13</v>
      </c>
      <c r="D453">
        <v>-6.7</v>
      </c>
      <c r="E453">
        <v>3.1</v>
      </c>
      <c r="F453" t="s">
        <v>13</v>
      </c>
      <c r="G453" t="s">
        <v>13</v>
      </c>
      <c r="H453" t="s">
        <v>13</v>
      </c>
      <c r="I453" s="6" t="str">
        <f t="shared" si="14"/>
        <v>A3_R2_C3_2065-2070</v>
      </c>
      <c r="J453" s="6" t="str">
        <f t="shared" si="15"/>
        <v>A3_R2_C3</v>
      </c>
    </row>
    <row r="454" spans="1:10" x14ac:dyDescent="0.3">
      <c r="A454" t="s">
        <v>79</v>
      </c>
      <c r="B454" t="s">
        <v>31</v>
      </c>
      <c r="C454" t="s">
        <v>32</v>
      </c>
      <c r="D454">
        <v>-45.9</v>
      </c>
      <c r="E454">
        <v>-2</v>
      </c>
      <c r="F454">
        <v>-1.5</v>
      </c>
      <c r="G454">
        <v>-8.4</v>
      </c>
      <c r="H454">
        <v>-8.9</v>
      </c>
      <c r="I454" s="6" t="str">
        <f t="shared" si="14"/>
        <v>B1_R1_C1_F1_2065-2070</v>
      </c>
      <c r="J454" s="6" t="str">
        <f t="shared" si="15"/>
        <v>B1_R1_C1_F1</v>
      </c>
    </row>
    <row r="455" spans="1:10" x14ac:dyDescent="0.3">
      <c r="A455" t="s">
        <v>79</v>
      </c>
      <c r="B455" t="s">
        <v>33</v>
      </c>
      <c r="C455" t="s">
        <v>34</v>
      </c>
      <c r="D455">
        <v>-16.5</v>
      </c>
      <c r="E455">
        <v>1.1000000000000001</v>
      </c>
      <c r="F455">
        <v>-1.4</v>
      </c>
      <c r="G455">
        <v>-8.4</v>
      </c>
      <c r="H455">
        <v>-8.8000000000000007</v>
      </c>
      <c r="I455" s="6" t="str">
        <f t="shared" si="14"/>
        <v>B1_R1_C2_F1_2065-2070</v>
      </c>
      <c r="J455" s="6" t="str">
        <f t="shared" si="15"/>
        <v>B1_R1_C2_F1</v>
      </c>
    </row>
    <row r="456" spans="1:10" x14ac:dyDescent="0.3">
      <c r="A456" t="s">
        <v>79</v>
      </c>
      <c r="B456" t="s">
        <v>35</v>
      </c>
      <c r="C456" t="s">
        <v>36</v>
      </c>
      <c r="D456">
        <v>10.3</v>
      </c>
      <c r="E456">
        <v>3.1</v>
      </c>
      <c r="F456">
        <v>-1.3</v>
      </c>
      <c r="G456">
        <v>-8.3000000000000007</v>
      </c>
      <c r="H456">
        <v>-9.4</v>
      </c>
      <c r="I456" s="6" t="str">
        <f t="shared" si="14"/>
        <v>B1_R1_C3_F1_2065-2070</v>
      </c>
      <c r="J456" s="6" t="str">
        <f t="shared" si="15"/>
        <v>B1_R1_C3_F1</v>
      </c>
    </row>
    <row r="457" spans="1:10" x14ac:dyDescent="0.3">
      <c r="A457" t="s">
        <v>79</v>
      </c>
      <c r="B457" t="s">
        <v>37</v>
      </c>
      <c r="C457" t="s">
        <v>13</v>
      </c>
      <c r="D457">
        <v>-42.9</v>
      </c>
      <c r="E457">
        <v>-2.1</v>
      </c>
      <c r="F457" t="s">
        <v>13</v>
      </c>
      <c r="G457" t="s">
        <v>13</v>
      </c>
      <c r="H457" t="s">
        <v>13</v>
      </c>
      <c r="I457" s="6" t="str">
        <f t="shared" si="14"/>
        <v>B1_R2_C1_2065-2070</v>
      </c>
      <c r="J457" s="6" t="str">
        <f t="shared" si="15"/>
        <v>B1_R2_C1</v>
      </c>
    </row>
    <row r="458" spans="1:10" x14ac:dyDescent="0.3">
      <c r="A458" t="s">
        <v>79</v>
      </c>
      <c r="B458" t="s">
        <v>38</v>
      </c>
      <c r="C458" t="s">
        <v>13</v>
      </c>
      <c r="D458">
        <v>-12.7</v>
      </c>
      <c r="E458">
        <v>1.1000000000000001</v>
      </c>
      <c r="F458" t="s">
        <v>13</v>
      </c>
      <c r="G458" t="s">
        <v>13</v>
      </c>
      <c r="H458" t="s">
        <v>13</v>
      </c>
      <c r="I458" s="6" t="str">
        <f t="shared" si="14"/>
        <v>B1_R2_C2_2065-2070</v>
      </c>
      <c r="J458" s="6" t="str">
        <f t="shared" si="15"/>
        <v>B1_R2_C2</v>
      </c>
    </row>
    <row r="459" spans="1:10" x14ac:dyDescent="0.3">
      <c r="A459" t="s">
        <v>79</v>
      </c>
      <c r="B459" t="s">
        <v>39</v>
      </c>
      <c r="C459" t="s">
        <v>13</v>
      </c>
      <c r="D459">
        <v>11.9</v>
      </c>
      <c r="E459">
        <v>3.6</v>
      </c>
      <c r="F459" t="s">
        <v>13</v>
      </c>
      <c r="G459" t="s">
        <v>13</v>
      </c>
      <c r="H459" t="s">
        <v>13</v>
      </c>
      <c r="I459" s="6" t="str">
        <f t="shared" si="14"/>
        <v>B1_R2_C3_2065-2070</v>
      </c>
      <c r="J459" s="6" t="str">
        <f t="shared" si="15"/>
        <v>B1_R2_C3</v>
      </c>
    </row>
    <row r="460" spans="1:10" x14ac:dyDescent="0.3">
      <c r="A460" t="s">
        <v>79</v>
      </c>
      <c r="B460" t="s">
        <v>40</v>
      </c>
      <c r="C460" t="s">
        <v>41</v>
      </c>
      <c r="D460">
        <v>-20.399999999999999</v>
      </c>
      <c r="E460">
        <v>-1.6</v>
      </c>
      <c r="F460">
        <v>-2.1</v>
      </c>
      <c r="G460">
        <v>-9.6</v>
      </c>
      <c r="H460">
        <v>-12.1</v>
      </c>
      <c r="I460" s="6" t="str">
        <f t="shared" si="14"/>
        <v>B2_R1_C1_F1_2065-2070</v>
      </c>
      <c r="J460" s="6" t="str">
        <f t="shared" si="15"/>
        <v>B2_R1_C1_F1</v>
      </c>
    </row>
    <row r="461" spans="1:10" x14ac:dyDescent="0.3">
      <c r="A461" t="s">
        <v>79</v>
      </c>
      <c r="B461" t="s">
        <v>42</v>
      </c>
      <c r="C461" t="s">
        <v>43</v>
      </c>
      <c r="D461">
        <v>6.3</v>
      </c>
      <c r="E461">
        <v>1.9</v>
      </c>
      <c r="F461">
        <v>-2</v>
      </c>
      <c r="G461">
        <v>-9.5</v>
      </c>
      <c r="H461">
        <v>-12.3</v>
      </c>
      <c r="I461" s="6" t="str">
        <f t="shared" si="14"/>
        <v>B2_R1_C2_F1_2065-2070</v>
      </c>
      <c r="J461" s="6" t="str">
        <f t="shared" si="15"/>
        <v>B2_R1_C2_F1</v>
      </c>
    </row>
    <row r="462" spans="1:10" x14ac:dyDescent="0.3">
      <c r="A462" t="s">
        <v>79</v>
      </c>
      <c r="B462" t="s">
        <v>42</v>
      </c>
      <c r="C462" t="s">
        <v>44</v>
      </c>
      <c r="D462">
        <v>6.3</v>
      </c>
      <c r="E462">
        <v>1.9</v>
      </c>
      <c r="F462">
        <v>-1.5</v>
      </c>
      <c r="G462">
        <v>-9</v>
      </c>
      <c r="H462">
        <v>-12.9</v>
      </c>
      <c r="I462" s="6" t="str">
        <f t="shared" si="14"/>
        <v>B2_R1_C2_F2_2065-2070</v>
      </c>
      <c r="J462" s="6" t="str">
        <f t="shared" si="15"/>
        <v>B2_R1_C2_F2</v>
      </c>
    </row>
    <row r="463" spans="1:10" x14ac:dyDescent="0.3">
      <c r="A463" t="s">
        <v>79</v>
      </c>
      <c r="B463" t="s">
        <v>42</v>
      </c>
      <c r="C463" t="s">
        <v>45</v>
      </c>
      <c r="D463">
        <v>6.3</v>
      </c>
      <c r="E463">
        <v>1.9</v>
      </c>
      <c r="F463">
        <v>-1.6</v>
      </c>
      <c r="G463">
        <v>-9.1</v>
      </c>
      <c r="H463">
        <v>-12.7</v>
      </c>
      <c r="I463" s="6" t="str">
        <f t="shared" si="14"/>
        <v>B2_R1_C2_F3_2065-2070</v>
      </c>
      <c r="J463" s="6" t="str">
        <f t="shared" si="15"/>
        <v>B2_R1_C2_F3</v>
      </c>
    </row>
    <row r="464" spans="1:10" x14ac:dyDescent="0.3">
      <c r="A464" t="s">
        <v>79</v>
      </c>
      <c r="B464" t="s">
        <v>42</v>
      </c>
      <c r="C464" t="s">
        <v>46</v>
      </c>
      <c r="D464">
        <v>6.3</v>
      </c>
      <c r="E464">
        <v>1.9</v>
      </c>
      <c r="F464">
        <v>-4.3</v>
      </c>
      <c r="G464">
        <v>-11</v>
      </c>
      <c r="H464">
        <v>-9.6</v>
      </c>
      <c r="I464" s="6" t="str">
        <f t="shared" si="14"/>
        <v>B2_R1_C2_F4_2065-2070</v>
      </c>
      <c r="J464" s="6" t="str">
        <f t="shared" si="15"/>
        <v>B2_R1_C2_F4</v>
      </c>
    </row>
    <row r="465" spans="1:10" x14ac:dyDescent="0.3">
      <c r="A465" t="s">
        <v>79</v>
      </c>
      <c r="B465" t="s">
        <v>42</v>
      </c>
      <c r="C465" t="s">
        <v>47</v>
      </c>
      <c r="D465">
        <v>6.3</v>
      </c>
      <c r="E465">
        <v>1.9</v>
      </c>
      <c r="F465">
        <v>-4.7</v>
      </c>
      <c r="G465">
        <v>-11.5</v>
      </c>
      <c r="H465">
        <v>-9.1</v>
      </c>
      <c r="I465" s="6" t="str">
        <f t="shared" si="14"/>
        <v>B2_R1_C2_F5_2065-2070</v>
      </c>
      <c r="J465" s="6" t="str">
        <f t="shared" si="15"/>
        <v>B2_R1_C2_F5</v>
      </c>
    </row>
    <row r="466" spans="1:10" x14ac:dyDescent="0.3">
      <c r="A466" t="s">
        <v>79</v>
      </c>
      <c r="B466" t="s">
        <v>42</v>
      </c>
      <c r="C466" t="s">
        <v>48</v>
      </c>
      <c r="D466">
        <v>6.3</v>
      </c>
      <c r="E466">
        <v>1.9</v>
      </c>
      <c r="F466">
        <v>-5</v>
      </c>
      <c r="G466">
        <v>-10.9</v>
      </c>
      <c r="H466">
        <v>-9.1</v>
      </c>
      <c r="I466" s="6" t="str">
        <f t="shared" si="14"/>
        <v>B2_R1_C2_F6_2065-2070</v>
      </c>
      <c r="J466" s="6" t="str">
        <f t="shared" si="15"/>
        <v>B2_R1_C2_F6</v>
      </c>
    </row>
    <row r="467" spans="1:10" x14ac:dyDescent="0.3">
      <c r="A467" t="s">
        <v>79</v>
      </c>
      <c r="B467" t="s">
        <v>42</v>
      </c>
      <c r="C467" t="s">
        <v>49</v>
      </c>
      <c r="D467">
        <v>6.3</v>
      </c>
      <c r="E467">
        <v>1.9</v>
      </c>
      <c r="F467">
        <v>-5.5</v>
      </c>
      <c r="G467">
        <v>-11.4</v>
      </c>
      <c r="H467">
        <v>-8.8000000000000007</v>
      </c>
      <c r="I467" s="6" t="str">
        <f t="shared" si="14"/>
        <v>B2_R1_C2_F7_2065-2070</v>
      </c>
      <c r="J467" s="6" t="str">
        <f t="shared" si="15"/>
        <v>B2_R1_C2_F7</v>
      </c>
    </row>
    <row r="468" spans="1:10" x14ac:dyDescent="0.3">
      <c r="A468" t="s">
        <v>79</v>
      </c>
      <c r="B468" t="s">
        <v>42</v>
      </c>
      <c r="C468" t="s">
        <v>50</v>
      </c>
      <c r="D468">
        <v>6.3</v>
      </c>
      <c r="E468">
        <v>1.9</v>
      </c>
      <c r="F468">
        <v>-7</v>
      </c>
      <c r="G468">
        <v>-9.6</v>
      </c>
      <c r="H468">
        <v>-8.8000000000000007</v>
      </c>
      <c r="I468" s="6" t="str">
        <f t="shared" si="14"/>
        <v>B2_R1_C2_F8_2065-2070</v>
      </c>
      <c r="J468" s="6" t="str">
        <f t="shared" si="15"/>
        <v>B2_R1_C2_F8</v>
      </c>
    </row>
    <row r="469" spans="1:10" x14ac:dyDescent="0.3">
      <c r="A469" t="s">
        <v>79</v>
      </c>
      <c r="B469" t="s">
        <v>42</v>
      </c>
      <c r="C469" t="s">
        <v>51</v>
      </c>
      <c r="D469">
        <v>6.3</v>
      </c>
      <c r="E469">
        <v>1.9</v>
      </c>
      <c r="F469">
        <v>-9.4</v>
      </c>
      <c r="G469">
        <v>-11.8</v>
      </c>
      <c r="H469">
        <v>-8.8000000000000007</v>
      </c>
      <c r="I469" s="6" t="str">
        <f t="shared" si="14"/>
        <v>B2_R1_C2_F9_2065-2070</v>
      </c>
      <c r="J469" s="6" t="str">
        <f t="shared" si="15"/>
        <v>B2_R1_C2_F9</v>
      </c>
    </row>
    <row r="470" spans="1:10" x14ac:dyDescent="0.3">
      <c r="A470" t="s">
        <v>79</v>
      </c>
      <c r="B470" t="s">
        <v>42</v>
      </c>
      <c r="C470" t="s">
        <v>52</v>
      </c>
      <c r="D470">
        <v>6.3</v>
      </c>
      <c r="E470">
        <v>1.9</v>
      </c>
      <c r="F470">
        <v>-2</v>
      </c>
      <c r="G470">
        <v>-6.5</v>
      </c>
      <c r="H470">
        <v>-11.3</v>
      </c>
      <c r="I470" s="6" t="str">
        <f t="shared" si="14"/>
        <v>B2_R1_C2_F1_sob_2065-2070</v>
      </c>
      <c r="J470" s="6" t="str">
        <f t="shared" si="15"/>
        <v>B2_R1_C2_F1_sob</v>
      </c>
    </row>
    <row r="471" spans="1:10" x14ac:dyDescent="0.3">
      <c r="A471" t="s">
        <v>79</v>
      </c>
      <c r="B471" t="s">
        <v>42</v>
      </c>
      <c r="C471" t="s">
        <v>53</v>
      </c>
      <c r="D471">
        <v>6.3</v>
      </c>
      <c r="E471">
        <v>1.9</v>
      </c>
      <c r="F471">
        <v>-2</v>
      </c>
      <c r="G471">
        <v>-4.5</v>
      </c>
      <c r="H471">
        <v>-8.9</v>
      </c>
      <c r="I471" s="6" t="str">
        <f t="shared" si="14"/>
        <v>B2_R1_C2_F1_tech_2065-2070</v>
      </c>
      <c r="J471" s="6" t="str">
        <f t="shared" si="15"/>
        <v>B2_R1_C2_F1_tech</v>
      </c>
    </row>
    <row r="472" spans="1:10" x14ac:dyDescent="0.3">
      <c r="A472" t="s">
        <v>79</v>
      </c>
      <c r="B472" t="s">
        <v>42</v>
      </c>
      <c r="C472" t="s">
        <v>54</v>
      </c>
      <c r="D472">
        <v>6.3</v>
      </c>
      <c r="E472">
        <v>1.9</v>
      </c>
      <c r="F472">
        <v>-2</v>
      </c>
      <c r="G472">
        <v>-15.1</v>
      </c>
      <c r="H472">
        <v>-21.1</v>
      </c>
      <c r="I472" s="6" t="str">
        <f t="shared" si="14"/>
        <v>B2_R1_C2_F1_charb_2065-2070</v>
      </c>
      <c r="J472" s="6" t="str">
        <f t="shared" si="15"/>
        <v>B2_R1_C2_F1_charb</v>
      </c>
    </row>
    <row r="473" spans="1:10" x14ac:dyDescent="0.3">
      <c r="A473" t="s">
        <v>79</v>
      </c>
      <c r="B473" t="s">
        <v>42</v>
      </c>
      <c r="C473" t="s">
        <v>57</v>
      </c>
      <c r="D473">
        <v>6.3</v>
      </c>
      <c r="E473">
        <v>1.9</v>
      </c>
      <c r="F473">
        <v>-14.2</v>
      </c>
      <c r="G473">
        <v>-14.5</v>
      </c>
      <c r="H473">
        <v>-5.5</v>
      </c>
      <c r="I473" s="6" t="str">
        <f t="shared" si="14"/>
        <v>B2_R1_C2_F10_2065-2070</v>
      </c>
      <c r="J473" s="6" t="str">
        <f t="shared" si="15"/>
        <v>B2_R1_C2_F10</v>
      </c>
    </row>
    <row r="474" spans="1:10" x14ac:dyDescent="0.3">
      <c r="A474" t="s">
        <v>79</v>
      </c>
      <c r="B474" t="s">
        <v>55</v>
      </c>
      <c r="C474" t="s">
        <v>56</v>
      </c>
      <c r="D474">
        <v>22.5</v>
      </c>
      <c r="E474">
        <v>6.2</v>
      </c>
      <c r="F474">
        <v>-1</v>
      </c>
      <c r="G474">
        <v>-8.8000000000000007</v>
      </c>
      <c r="H474">
        <v>-11</v>
      </c>
      <c r="I474" s="6" t="str">
        <f t="shared" si="14"/>
        <v>B2_R1_C3_F1_2065-2070</v>
      </c>
      <c r="J474" s="6" t="str">
        <f t="shared" si="15"/>
        <v>B2_R1_C3_F1</v>
      </c>
    </row>
    <row r="475" spans="1:10" x14ac:dyDescent="0.3">
      <c r="A475" t="s">
        <v>79</v>
      </c>
      <c r="B475" t="s">
        <v>58</v>
      </c>
      <c r="C475" t="s">
        <v>13</v>
      </c>
      <c r="D475">
        <v>-18.100000000000001</v>
      </c>
      <c r="E475">
        <v>-1.5</v>
      </c>
      <c r="F475" t="s">
        <v>13</v>
      </c>
      <c r="G475" t="s">
        <v>13</v>
      </c>
      <c r="H475" t="s">
        <v>13</v>
      </c>
      <c r="I475" s="6" t="str">
        <f t="shared" si="14"/>
        <v>B2_R2_C1_2065-2070</v>
      </c>
      <c r="J475" s="6" t="str">
        <f t="shared" si="15"/>
        <v>B2_R2_C1</v>
      </c>
    </row>
    <row r="476" spans="1:10" x14ac:dyDescent="0.3">
      <c r="A476" t="s">
        <v>79</v>
      </c>
      <c r="B476" t="s">
        <v>59</v>
      </c>
      <c r="C476" t="s">
        <v>60</v>
      </c>
      <c r="D476">
        <v>9</v>
      </c>
      <c r="E476">
        <v>1.8</v>
      </c>
      <c r="F476">
        <v>-2</v>
      </c>
      <c r="G476">
        <v>-9.4</v>
      </c>
      <c r="H476">
        <v>-12.4</v>
      </c>
      <c r="I476" s="6" t="str">
        <f t="shared" si="14"/>
        <v>B2_R2_C2_F1_2065-2070</v>
      </c>
      <c r="J476" s="6" t="str">
        <f t="shared" si="15"/>
        <v>B2_R2_C2_F1</v>
      </c>
    </row>
    <row r="477" spans="1:10" x14ac:dyDescent="0.3">
      <c r="A477" t="s">
        <v>79</v>
      </c>
      <c r="B477" t="s">
        <v>61</v>
      </c>
      <c r="C477" t="s">
        <v>13</v>
      </c>
      <c r="D477">
        <v>22.6</v>
      </c>
      <c r="E477">
        <v>6.7</v>
      </c>
      <c r="F477" t="s">
        <v>13</v>
      </c>
      <c r="G477" t="s">
        <v>13</v>
      </c>
      <c r="H477" t="s">
        <v>13</v>
      </c>
      <c r="I477" s="6" t="str">
        <f t="shared" si="14"/>
        <v>B2_R2_C3_2065-2070</v>
      </c>
      <c r="J477" s="6" t="str">
        <f t="shared" si="15"/>
        <v>B2_R2_C3</v>
      </c>
    </row>
    <row r="478" spans="1:10" x14ac:dyDescent="0.3">
      <c r="A478" t="s">
        <v>79</v>
      </c>
      <c r="B478" t="s">
        <v>62</v>
      </c>
      <c r="C478" t="s">
        <v>63</v>
      </c>
      <c r="D478">
        <v>2.2999999999999998</v>
      </c>
      <c r="E478">
        <v>-3</v>
      </c>
      <c r="F478">
        <v>-3.2</v>
      </c>
      <c r="G478">
        <v>-10.7</v>
      </c>
      <c r="H478">
        <v>-15.1</v>
      </c>
      <c r="I478" s="6" t="str">
        <f t="shared" si="14"/>
        <v>B3_R1_C1_F1_2065-2070</v>
      </c>
      <c r="J478" s="6" t="str">
        <f t="shared" si="15"/>
        <v>B3_R1_C1_F1</v>
      </c>
    </row>
    <row r="479" spans="1:10" x14ac:dyDescent="0.3">
      <c r="A479" t="s">
        <v>79</v>
      </c>
      <c r="B479" t="s">
        <v>64</v>
      </c>
      <c r="C479" t="s">
        <v>65</v>
      </c>
      <c r="D479">
        <v>13.4</v>
      </c>
      <c r="E479">
        <v>4.0999999999999996</v>
      </c>
      <c r="F479">
        <v>-1.6</v>
      </c>
      <c r="G479">
        <v>-9.6</v>
      </c>
      <c r="H479">
        <v>-12.8</v>
      </c>
      <c r="I479" s="6" t="str">
        <f t="shared" si="14"/>
        <v>B3_R1_C2_F1_2065-2070</v>
      </c>
      <c r="J479" s="6" t="str">
        <f t="shared" si="15"/>
        <v>B3_R1_C2_F1</v>
      </c>
    </row>
    <row r="480" spans="1:10" x14ac:dyDescent="0.3">
      <c r="A480" t="s">
        <v>79</v>
      </c>
      <c r="B480" t="s">
        <v>66</v>
      </c>
      <c r="C480" t="s">
        <v>67</v>
      </c>
      <c r="D480">
        <v>18.899999999999999</v>
      </c>
      <c r="E480">
        <v>7.7</v>
      </c>
      <c r="F480">
        <v>-0.3</v>
      </c>
      <c r="G480">
        <v>-8.3000000000000007</v>
      </c>
      <c r="H480">
        <v>-10.4</v>
      </c>
      <c r="I480" s="6" t="str">
        <f t="shared" si="14"/>
        <v>B3_R1_C3_F1_2065-2070</v>
      </c>
      <c r="J480" s="6" t="str">
        <f t="shared" si="15"/>
        <v>B3_R1_C3_F1</v>
      </c>
    </row>
    <row r="481" spans="1:10" x14ac:dyDescent="0.3">
      <c r="A481" t="s">
        <v>79</v>
      </c>
      <c r="B481" t="s">
        <v>68</v>
      </c>
      <c r="C481" t="s">
        <v>13</v>
      </c>
      <c r="D481">
        <v>3.8</v>
      </c>
      <c r="E481">
        <v>-2.2000000000000002</v>
      </c>
      <c r="F481" t="s">
        <v>13</v>
      </c>
      <c r="G481" t="s">
        <v>13</v>
      </c>
      <c r="H481" t="s">
        <v>13</v>
      </c>
      <c r="I481" s="6" t="str">
        <f t="shared" si="14"/>
        <v>B3_R2_C1_2065-2070</v>
      </c>
      <c r="J481" s="6" t="str">
        <f t="shared" si="15"/>
        <v>B3_R2_C1</v>
      </c>
    </row>
    <row r="482" spans="1:10" x14ac:dyDescent="0.3">
      <c r="A482" t="s">
        <v>79</v>
      </c>
      <c r="B482" t="s">
        <v>69</v>
      </c>
      <c r="C482" t="s">
        <v>13</v>
      </c>
      <c r="D482">
        <v>13.7</v>
      </c>
      <c r="E482">
        <v>4.7</v>
      </c>
      <c r="F482" t="s">
        <v>13</v>
      </c>
      <c r="G482" t="s">
        <v>13</v>
      </c>
      <c r="H482" t="s">
        <v>13</v>
      </c>
      <c r="I482" s="6" t="str">
        <f t="shared" si="14"/>
        <v>B3_R2_C2_2065-2070</v>
      </c>
      <c r="J482" s="6" t="str">
        <f t="shared" si="15"/>
        <v>B3_R2_C2</v>
      </c>
    </row>
    <row r="483" spans="1:10" x14ac:dyDescent="0.3">
      <c r="A483" t="s">
        <v>79</v>
      </c>
      <c r="B483" t="s">
        <v>70</v>
      </c>
      <c r="C483" t="s">
        <v>13</v>
      </c>
      <c r="D483">
        <v>19.100000000000001</v>
      </c>
      <c r="E483">
        <v>8.1</v>
      </c>
      <c r="F483" t="s">
        <v>13</v>
      </c>
      <c r="G483" t="s">
        <v>13</v>
      </c>
      <c r="H483" t="s">
        <v>13</v>
      </c>
      <c r="I483" s="6" t="str">
        <f t="shared" si="14"/>
        <v>B3_R2_C3_2065-2070</v>
      </c>
      <c r="J483" s="6" t="str">
        <f t="shared" si="15"/>
        <v>B3_R2_C3</v>
      </c>
    </row>
    <row r="484" spans="1:10" x14ac:dyDescent="0.3">
      <c r="A484" t="s">
        <v>80</v>
      </c>
      <c r="B484" t="s">
        <v>12</v>
      </c>
      <c r="C484" t="s">
        <v>13</v>
      </c>
      <c r="D484">
        <v>-48.2</v>
      </c>
      <c r="E484">
        <v>-1.8</v>
      </c>
      <c r="F484" t="s">
        <v>13</v>
      </c>
      <c r="G484" t="s">
        <v>13</v>
      </c>
      <c r="H484" t="s">
        <v>13</v>
      </c>
      <c r="I484" s="6" t="str">
        <f t="shared" si="14"/>
        <v>A1_R1_C1_2070-2075</v>
      </c>
      <c r="J484" s="6" t="str">
        <f t="shared" si="15"/>
        <v>A1_R1_C1</v>
      </c>
    </row>
    <row r="485" spans="1:10" x14ac:dyDescent="0.3">
      <c r="A485" t="s">
        <v>80</v>
      </c>
      <c r="B485" t="s">
        <v>14</v>
      </c>
      <c r="C485" t="s">
        <v>13</v>
      </c>
      <c r="D485">
        <v>-38.299999999999997</v>
      </c>
      <c r="E485">
        <v>0.8</v>
      </c>
      <c r="F485" t="s">
        <v>13</v>
      </c>
      <c r="G485" t="s">
        <v>13</v>
      </c>
      <c r="H485" t="s">
        <v>13</v>
      </c>
      <c r="I485" s="6" t="str">
        <f t="shared" si="14"/>
        <v>A1_R1_C2_2070-2075</v>
      </c>
      <c r="J485" s="6" t="str">
        <f t="shared" si="15"/>
        <v>A1_R1_C2</v>
      </c>
    </row>
    <row r="486" spans="1:10" x14ac:dyDescent="0.3">
      <c r="A486" t="s">
        <v>80</v>
      </c>
      <c r="B486" t="s">
        <v>15</v>
      </c>
      <c r="C486" t="s">
        <v>13</v>
      </c>
      <c r="D486">
        <v>-30.1</v>
      </c>
      <c r="E486">
        <v>2.1</v>
      </c>
      <c r="F486" t="s">
        <v>13</v>
      </c>
      <c r="G486" t="s">
        <v>13</v>
      </c>
      <c r="H486" t="s">
        <v>13</v>
      </c>
      <c r="I486" s="6" t="str">
        <f t="shared" si="14"/>
        <v>A1_R1_C3_2070-2075</v>
      </c>
      <c r="J486" s="6" t="str">
        <f t="shared" si="15"/>
        <v>A1_R1_C3</v>
      </c>
    </row>
    <row r="487" spans="1:10" x14ac:dyDescent="0.3">
      <c r="A487" t="s">
        <v>80</v>
      </c>
      <c r="B487" t="s">
        <v>16</v>
      </c>
      <c r="C487" t="s">
        <v>13</v>
      </c>
      <c r="D487">
        <v>-47.5</v>
      </c>
      <c r="E487">
        <v>-1.8</v>
      </c>
      <c r="F487" t="s">
        <v>13</v>
      </c>
      <c r="G487" t="s">
        <v>13</v>
      </c>
      <c r="H487" t="s">
        <v>13</v>
      </c>
      <c r="I487" s="6" t="str">
        <f t="shared" si="14"/>
        <v>A1_R2_C1_2070-2075</v>
      </c>
      <c r="J487" s="6" t="str">
        <f t="shared" si="15"/>
        <v>A1_R2_C1</v>
      </c>
    </row>
    <row r="488" spans="1:10" x14ac:dyDescent="0.3">
      <c r="A488" t="s">
        <v>80</v>
      </c>
      <c r="B488" t="s">
        <v>17</v>
      </c>
      <c r="C488" t="s">
        <v>13</v>
      </c>
      <c r="D488">
        <v>-37.4</v>
      </c>
      <c r="E488">
        <v>0.7</v>
      </c>
      <c r="F488" t="s">
        <v>13</v>
      </c>
      <c r="G488" t="s">
        <v>13</v>
      </c>
      <c r="H488" t="s">
        <v>13</v>
      </c>
      <c r="I488" s="6" t="str">
        <f t="shared" si="14"/>
        <v>A1_R2_C2_2070-2075</v>
      </c>
      <c r="J488" s="6" t="str">
        <f t="shared" si="15"/>
        <v>A1_R2_C2</v>
      </c>
    </row>
    <row r="489" spans="1:10" x14ac:dyDescent="0.3">
      <c r="A489" t="s">
        <v>80</v>
      </c>
      <c r="B489" t="s">
        <v>18</v>
      </c>
      <c r="C489" t="s">
        <v>13</v>
      </c>
      <c r="D489">
        <v>-29.5</v>
      </c>
      <c r="E489">
        <v>2.2000000000000002</v>
      </c>
      <c r="F489" t="s">
        <v>13</v>
      </c>
      <c r="G489" t="s">
        <v>13</v>
      </c>
      <c r="H489" t="s">
        <v>13</v>
      </c>
      <c r="I489" s="6" t="str">
        <f t="shared" si="14"/>
        <v>A1_R2_C3_2070-2075</v>
      </c>
      <c r="J489" s="6" t="str">
        <f t="shared" si="15"/>
        <v>A1_R2_C3</v>
      </c>
    </row>
    <row r="490" spans="1:10" x14ac:dyDescent="0.3">
      <c r="A490" t="s">
        <v>80</v>
      </c>
      <c r="B490" t="s">
        <v>19</v>
      </c>
      <c r="C490" t="s">
        <v>13</v>
      </c>
      <c r="D490">
        <v>-32.5</v>
      </c>
      <c r="E490">
        <v>-1.4</v>
      </c>
      <c r="F490" t="s">
        <v>13</v>
      </c>
      <c r="G490" t="s">
        <v>13</v>
      </c>
      <c r="H490" t="s">
        <v>13</v>
      </c>
      <c r="I490" s="6" t="str">
        <f t="shared" si="14"/>
        <v>A2_R1_C1_2070-2075</v>
      </c>
      <c r="J490" s="6" t="str">
        <f t="shared" si="15"/>
        <v>A2_R1_C1</v>
      </c>
    </row>
    <row r="491" spans="1:10" x14ac:dyDescent="0.3">
      <c r="A491" t="s">
        <v>80</v>
      </c>
      <c r="B491" t="s">
        <v>20</v>
      </c>
      <c r="C491" t="s">
        <v>13</v>
      </c>
      <c r="D491">
        <v>-28</v>
      </c>
      <c r="E491">
        <v>1.1000000000000001</v>
      </c>
      <c r="F491" t="s">
        <v>13</v>
      </c>
      <c r="G491" t="s">
        <v>13</v>
      </c>
      <c r="H491" t="s">
        <v>13</v>
      </c>
      <c r="I491" s="6" t="str">
        <f t="shared" si="14"/>
        <v>A2_R1_C2_2070-2075</v>
      </c>
      <c r="J491" s="6" t="str">
        <f t="shared" si="15"/>
        <v>A2_R1_C2</v>
      </c>
    </row>
    <row r="492" spans="1:10" x14ac:dyDescent="0.3">
      <c r="A492" t="s">
        <v>80</v>
      </c>
      <c r="B492" t="s">
        <v>21</v>
      </c>
      <c r="C492" t="s">
        <v>13</v>
      </c>
      <c r="D492">
        <v>-22</v>
      </c>
      <c r="E492">
        <v>2.7</v>
      </c>
      <c r="F492" t="s">
        <v>13</v>
      </c>
      <c r="G492" t="s">
        <v>13</v>
      </c>
      <c r="H492" t="s">
        <v>13</v>
      </c>
      <c r="I492" s="6" t="str">
        <f t="shared" si="14"/>
        <v>A2_R1_C3_2070-2075</v>
      </c>
      <c r="J492" s="6" t="str">
        <f t="shared" si="15"/>
        <v>A2_R1_C3</v>
      </c>
    </row>
    <row r="493" spans="1:10" x14ac:dyDescent="0.3">
      <c r="A493" t="s">
        <v>80</v>
      </c>
      <c r="B493" t="s">
        <v>22</v>
      </c>
      <c r="C493" t="s">
        <v>13</v>
      </c>
      <c r="D493">
        <v>-33.1</v>
      </c>
      <c r="E493">
        <v>-1.1000000000000001</v>
      </c>
      <c r="F493" t="s">
        <v>13</v>
      </c>
      <c r="G493" t="s">
        <v>13</v>
      </c>
      <c r="H493" t="s">
        <v>13</v>
      </c>
      <c r="I493" s="6" t="str">
        <f t="shared" si="14"/>
        <v>A2_R2_C1_2070-2075</v>
      </c>
      <c r="J493" s="6" t="str">
        <f t="shared" si="15"/>
        <v>A2_R2_C1</v>
      </c>
    </row>
    <row r="494" spans="1:10" x14ac:dyDescent="0.3">
      <c r="A494" t="s">
        <v>80</v>
      </c>
      <c r="B494" t="s">
        <v>23</v>
      </c>
      <c r="C494" t="s">
        <v>13</v>
      </c>
      <c r="D494">
        <v>-27.3</v>
      </c>
      <c r="E494">
        <v>0.9</v>
      </c>
      <c r="F494" t="s">
        <v>13</v>
      </c>
      <c r="G494" t="s">
        <v>13</v>
      </c>
      <c r="H494" t="s">
        <v>13</v>
      </c>
      <c r="I494" s="6" t="str">
        <f t="shared" si="14"/>
        <v>A2_R2_C2_2070-2075</v>
      </c>
      <c r="J494" s="6" t="str">
        <f t="shared" si="15"/>
        <v>A2_R2_C2</v>
      </c>
    </row>
    <row r="495" spans="1:10" x14ac:dyDescent="0.3">
      <c r="A495" t="s">
        <v>80</v>
      </c>
      <c r="B495" t="s">
        <v>24</v>
      </c>
      <c r="C495" t="s">
        <v>13</v>
      </c>
      <c r="D495">
        <v>-21.5</v>
      </c>
      <c r="E495">
        <v>2.8</v>
      </c>
      <c r="F495" t="s">
        <v>13</v>
      </c>
      <c r="G495" t="s">
        <v>13</v>
      </c>
      <c r="H495" t="s">
        <v>13</v>
      </c>
      <c r="I495" s="6" t="str">
        <f t="shared" si="14"/>
        <v>A2_R2_C3_2070-2075</v>
      </c>
      <c r="J495" s="6" t="str">
        <f t="shared" si="15"/>
        <v>A2_R2_C3</v>
      </c>
    </row>
    <row r="496" spans="1:10" x14ac:dyDescent="0.3">
      <c r="A496" t="s">
        <v>80</v>
      </c>
      <c r="B496" t="s">
        <v>25</v>
      </c>
      <c r="C496" t="s">
        <v>13</v>
      </c>
      <c r="D496">
        <v>-3.9</v>
      </c>
      <c r="E496">
        <v>0.5</v>
      </c>
      <c r="F496" t="s">
        <v>13</v>
      </c>
      <c r="G496" t="s">
        <v>13</v>
      </c>
      <c r="H496" t="s">
        <v>13</v>
      </c>
      <c r="I496" s="6" t="str">
        <f t="shared" si="14"/>
        <v>A3_R1_C1_2070-2075</v>
      </c>
      <c r="J496" s="6" t="str">
        <f t="shared" si="15"/>
        <v>A3_R1_C1</v>
      </c>
    </row>
    <row r="497" spans="1:10" x14ac:dyDescent="0.3">
      <c r="A497" t="s">
        <v>80</v>
      </c>
      <c r="B497" t="s">
        <v>26</v>
      </c>
      <c r="C497" t="s">
        <v>13</v>
      </c>
      <c r="D497">
        <v>-5.9</v>
      </c>
      <c r="E497">
        <v>2.1</v>
      </c>
      <c r="F497" t="s">
        <v>13</v>
      </c>
      <c r="G497" t="s">
        <v>13</v>
      </c>
      <c r="H497" t="s">
        <v>13</v>
      </c>
      <c r="I497" s="6" t="str">
        <f t="shared" si="14"/>
        <v>A3_R1_C2_2070-2075</v>
      </c>
      <c r="J497" s="6" t="str">
        <f t="shared" si="15"/>
        <v>A3_R1_C2</v>
      </c>
    </row>
    <row r="498" spans="1:10" x14ac:dyDescent="0.3">
      <c r="A498" t="s">
        <v>80</v>
      </c>
      <c r="B498" t="s">
        <v>27</v>
      </c>
      <c r="C498" t="s">
        <v>13</v>
      </c>
      <c r="D498">
        <v>-7</v>
      </c>
      <c r="E498">
        <v>3.3</v>
      </c>
      <c r="F498" t="s">
        <v>13</v>
      </c>
      <c r="G498" t="s">
        <v>13</v>
      </c>
      <c r="H498" t="s">
        <v>13</v>
      </c>
      <c r="I498" s="6" t="str">
        <f t="shared" si="14"/>
        <v>A3_R1_C3_2070-2075</v>
      </c>
      <c r="J498" s="6" t="str">
        <f t="shared" si="15"/>
        <v>A3_R1_C3</v>
      </c>
    </row>
    <row r="499" spans="1:10" x14ac:dyDescent="0.3">
      <c r="A499" t="s">
        <v>80</v>
      </c>
      <c r="B499" t="s">
        <v>28</v>
      </c>
      <c r="C499" t="s">
        <v>13</v>
      </c>
      <c r="D499">
        <v>-4.9000000000000004</v>
      </c>
      <c r="E499">
        <v>0.7</v>
      </c>
      <c r="F499" t="s">
        <v>13</v>
      </c>
      <c r="G499" t="s">
        <v>13</v>
      </c>
      <c r="H499" t="s">
        <v>13</v>
      </c>
      <c r="I499" s="6" t="str">
        <f t="shared" si="14"/>
        <v>A3_R2_C1_2070-2075</v>
      </c>
      <c r="J499" s="6" t="str">
        <f t="shared" si="15"/>
        <v>A3_R2_C1</v>
      </c>
    </row>
    <row r="500" spans="1:10" x14ac:dyDescent="0.3">
      <c r="A500" t="s">
        <v>80</v>
      </c>
      <c r="B500" t="s">
        <v>29</v>
      </c>
      <c r="C500" t="s">
        <v>13</v>
      </c>
      <c r="D500">
        <v>-6.2</v>
      </c>
      <c r="E500">
        <v>2.2000000000000002</v>
      </c>
      <c r="F500" t="s">
        <v>13</v>
      </c>
      <c r="G500" t="s">
        <v>13</v>
      </c>
      <c r="H500" t="s">
        <v>13</v>
      </c>
      <c r="I500" s="6" t="str">
        <f t="shared" si="14"/>
        <v>A3_R2_C2_2070-2075</v>
      </c>
      <c r="J500" s="6" t="str">
        <f t="shared" si="15"/>
        <v>A3_R2_C2</v>
      </c>
    </row>
    <row r="501" spans="1:10" x14ac:dyDescent="0.3">
      <c r="A501" t="s">
        <v>80</v>
      </c>
      <c r="B501" t="s">
        <v>30</v>
      </c>
      <c r="C501" t="s">
        <v>13</v>
      </c>
      <c r="D501">
        <v>-6.9</v>
      </c>
      <c r="E501">
        <v>3.3</v>
      </c>
      <c r="F501" t="s">
        <v>13</v>
      </c>
      <c r="G501" t="s">
        <v>13</v>
      </c>
      <c r="H501" t="s">
        <v>13</v>
      </c>
      <c r="I501" s="6" t="str">
        <f t="shared" si="14"/>
        <v>A3_R2_C3_2070-2075</v>
      </c>
      <c r="J501" s="6" t="str">
        <f t="shared" si="15"/>
        <v>A3_R2_C3</v>
      </c>
    </row>
    <row r="502" spans="1:10" x14ac:dyDescent="0.3">
      <c r="A502" t="s">
        <v>80</v>
      </c>
      <c r="B502" t="s">
        <v>31</v>
      </c>
      <c r="C502" t="s">
        <v>32</v>
      </c>
      <c r="D502">
        <v>-47.6</v>
      </c>
      <c r="E502">
        <v>-1.5</v>
      </c>
      <c r="F502">
        <v>-1.3</v>
      </c>
      <c r="G502">
        <v>-8.4</v>
      </c>
      <c r="H502">
        <v>-8.9</v>
      </c>
      <c r="I502" s="6" t="str">
        <f t="shared" si="14"/>
        <v>B1_R1_C1_F1_2070-2075</v>
      </c>
      <c r="J502" s="6" t="str">
        <f t="shared" si="15"/>
        <v>B1_R1_C1_F1</v>
      </c>
    </row>
    <row r="503" spans="1:10" x14ac:dyDescent="0.3">
      <c r="A503" t="s">
        <v>80</v>
      </c>
      <c r="B503" t="s">
        <v>33</v>
      </c>
      <c r="C503" t="s">
        <v>34</v>
      </c>
      <c r="D503">
        <v>-15.7</v>
      </c>
      <c r="E503">
        <v>1</v>
      </c>
      <c r="F503">
        <v>-1.3</v>
      </c>
      <c r="G503">
        <v>-8.4</v>
      </c>
      <c r="H503">
        <v>-8.9</v>
      </c>
      <c r="I503" s="6" t="str">
        <f t="shared" si="14"/>
        <v>B1_R1_C2_F1_2070-2075</v>
      </c>
      <c r="J503" s="6" t="str">
        <f t="shared" si="15"/>
        <v>B1_R1_C2_F1</v>
      </c>
    </row>
    <row r="504" spans="1:10" x14ac:dyDescent="0.3">
      <c r="A504" t="s">
        <v>80</v>
      </c>
      <c r="B504" t="s">
        <v>35</v>
      </c>
      <c r="C504" t="s">
        <v>36</v>
      </c>
      <c r="D504">
        <v>11.5</v>
      </c>
      <c r="E504">
        <v>3.4</v>
      </c>
      <c r="F504">
        <v>-1.1000000000000001</v>
      </c>
      <c r="G504">
        <v>-8.1999999999999993</v>
      </c>
      <c r="H504">
        <v>-9.5</v>
      </c>
      <c r="I504" s="6" t="str">
        <f t="shared" si="14"/>
        <v>B1_R1_C3_F1_2070-2075</v>
      </c>
      <c r="J504" s="6" t="str">
        <f t="shared" si="15"/>
        <v>B1_R1_C3_F1</v>
      </c>
    </row>
    <row r="505" spans="1:10" x14ac:dyDescent="0.3">
      <c r="A505" t="s">
        <v>80</v>
      </c>
      <c r="B505" t="s">
        <v>37</v>
      </c>
      <c r="C505" t="s">
        <v>13</v>
      </c>
      <c r="D505">
        <v>-43.7</v>
      </c>
      <c r="E505">
        <v>-1.8</v>
      </c>
      <c r="F505" t="s">
        <v>13</v>
      </c>
      <c r="G505" t="s">
        <v>13</v>
      </c>
      <c r="H505" t="s">
        <v>13</v>
      </c>
      <c r="I505" s="6" t="str">
        <f t="shared" si="14"/>
        <v>B1_R2_C1_2070-2075</v>
      </c>
      <c r="J505" s="6" t="str">
        <f t="shared" si="15"/>
        <v>B1_R2_C1</v>
      </c>
    </row>
    <row r="506" spans="1:10" x14ac:dyDescent="0.3">
      <c r="A506" t="s">
        <v>80</v>
      </c>
      <c r="B506" t="s">
        <v>38</v>
      </c>
      <c r="C506" t="s">
        <v>13</v>
      </c>
      <c r="D506">
        <v>-12</v>
      </c>
      <c r="E506">
        <v>1.2</v>
      </c>
      <c r="F506" t="s">
        <v>13</v>
      </c>
      <c r="G506" t="s">
        <v>13</v>
      </c>
      <c r="H506" t="s">
        <v>13</v>
      </c>
      <c r="I506" s="6" t="str">
        <f t="shared" si="14"/>
        <v>B1_R2_C2_2070-2075</v>
      </c>
      <c r="J506" s="6" t="str">
        <f t="shared" si="15"/>
        <v>B1_R2_C2</v>
      </c>
    </row>
    <row r="507" spans="1:10" x14ac:dyDescent="0.3">
      <c r="A507" t="s">
        <v>80</v>
      </c>
      <c r="B507" t="s">
        <v>39</v>
      </c>
      <c r="C507" t="s">
        <v>13</v>
      </c>
      <c r="D507">
        <v>13.7</v>
      </c>
      <c r="E507">
        <v>3.7</v>
      </c>
      <c r="F507" t="s">
        <v>13</v>
      </c>
      <c r="G507" t="s">
        <v>13</v>
      </c>
      <c r="H507" t="s">
        <v>13</v>
      </c>
      <c r="I507" s="6" t="str">
        <f t="shared" si="14"/>
        <v>B1_R2_C3_2070-2075</v>
      </c>
      <c r="J507" s="6" t="str">
        <f t="shared" si="15"/>
        <v>B1_R2_C3</v>
      </c>
    </row>
    <row r="508" spans="1:10" x14ac:dyDescent="0.3">
      <c r="A508" t="s">
        <v>80</v>
      </c>
      <c r="B508" t="s">
        <v>40</v>
      </c>
      <c r="C508" t="s">
        <v>41</v>
      </c>
      <c r="D508">
        <v>-19.899999999999999</v>
      </c>
      <c r="E508">
        <v>-1.2</v>
      </c>
      <c r="F508">
        <v>-1.9</v>
      </c>
      <c r="G508">
        <v>-9.5</v>
      </c>
      <c r="H508">
        <v>-12.2</v>
      </c>
      <c r="I508" s="6" t="str">
        <f t="shared" si="14"/>
        <v>B2_R1_C1_F1_2070-2075</v>
      </c>
      <c r="J508" s="6" t="str">
        <f t="shared" si="15"/>
        <v>B2_R1_C1_F1</v>
      </c>
    </row>
    <row r="509" spans="1:10" x14ac:dyDescent="0.3">
      <c r="A509" t="s">
        <v>80</v>
      </c>
      <c r="B509" t="s">
        <v>42</v>
      </c>
      <c r="C509" t="s">
        <v>43</v>
      </c>
      <c r="D509">
        <v>9.4</v>
      </c>
      <c r="E509">
        <v>1.6</v>
      </c>
      <c r="F509">
        <v>-1.9</v>
      </c>
      <c r="G509">
        <v>-9.5</v>
      </c>
      <c r="H509">
        <v>-12.6</v>
      </c>
      <c r="I509" s="6" t="str">
        <f t="shared" si="14"/>
        <v>B2_R1_C2_F1_2070-2075</v>
      </c>
      <c r="J509" s="6" t="str">
        <f t="shared" si="15"/>
        <v>B2_R1_C2_F1</v>
      </c>
    </row>
    <row r="510" spans="1:10" x14ac:dyDescent="0.3">
      <c r="A510" t="s">
        <v>80</v>
      </c>
      <c r="B510" t="s">
        <v>42</v>
      </c>
      <c r="C510" t="s">
        <v>44</v>
      </c>
      <c r="D510">
        <v>9.4</v>
      </c>
      <c r="E510">
        <v>1.6</v>
      </c>
      <c r="F510">
        <v>-1.4</v>
      </c>
      <c r="G510">
        <v>-9</v>
      </c>
      <c r="H510">
        <v>-13.2</v>
      </c>
      <c r="I510" s="6" t="str">
        <f t="shared" si="14"/>
        <v>B2_R1_C2_F2_2070-2075</v>
      </c>
      <c r="J510" s="6" t="str">
        <f t="shared" si="15"/>
        <v>B2_R1_C2_F2</v>
      </c>
    </row>
    <row r="511" spans="1:10" x14ac:dyDescent="0.3">
      <c r="A511" t="s">
        <v>80</v>
      </c>
      <c r="B511" t="s">
        <v>42</v>
      </c>
      <c r="C511" t="s">
        <v>45</v>
      </c>
      <c r="D511">
        <v>9.4</v>
      </c>
      <c r="E511">
        <v>1.6</v>
      </c>
      <c r="F511">
        <v>-1.5</v>
      </c>
      <c r="G511">
        <v>-9.1</v>
      </c>
      <c r="H511">
        <v>-13</v>
      </c>
      <c r="I511" s="6" t="str">
        <f t="shared" si="14"/>
        <v>B2_R1_C2_F3_2070-2075</v>
      </c>
      <c r="J511" s="6" t="str">
        <f t="shared" si="15"/>
        <v>B2_R1_C2_F3</v>
      </c>
    </row>
    <row r="512" spans="1:10" x14ac:dyDescent="0.3">
      <c r="A512" t="s">
        <v>80</v>
      </c>
      <c r="B512" t="s">
        <v>42</v>
      </c>
      <c r="C512" t="s">
        <v>46</v>
      </c>
      <c r="D512">
        <v>9.4</v>
      </c>
      <c r="E512">
        <v>1.6</v>
      </c>
      <c r="F512">
        <v>-4.0999999999999996</v>
      </c>
      <c r="G512">
        <v>-11.1</v>
      </c>
      <c r="H512">
        <v>-9.6999999999999993</v>
      </c>
      <c r="I512" s="6" t="str">
        <f t="shared" si="14"/>
        <v>B2_R1_C2_F4_2070-2075</v>
      </c>
      <c r="J512" s="6" t="str">
        <f t="shared" si="15"/>
        <v>B2_R1_C2_F4</v>
      </c>
    </row>
    <row r="513" spans="1:10" x14ac:dyDescent="0.3">
      <c r="A513" t="s">
        <v>80</v>
      </c>
      <c r="B513" t="s">
        <v>42</v>
      </c>
      <c r="C513" t="s">
        <v>47</v>
      </c>
      <c r="D513">
        <v>9.4</v>
      </c>
      <c r="E513">
        <v>1.6</v>
      </c>
      <c r="F513">
        <v>-4.5</v>
      </c>
      <c r="G513">
        <v>-11.6</v>
      </c>
      <c r="H513">
        <v>-9.3000000000000007</v>
      </c>
      <c r="I513" s="6" t="str">
        <f t="shared" si="14"/>
        <v>B2_R1_C2_F5_2070-2075</v>
      </c>
      <c r="J513" s="6" t="str">
        <f t="shared" si="15"/>
        <v>B2_R1_C2_F5</v>
      </c>
    </row>
    <row r="514" spans="1:10" x14ac:dyDescent="0.3">
      <c r="A514" t="s">
        <v>80</v>
      </c>
      <c r="B514" t="s">
        <v>42</v>
      </c>
      <c r="C514" t="s">
        <v>48</v>
      </c>
      <c r="D514">
        <v>9.4</v>
      </c>
      <c r="E514">
        <v>1.6</v>
      </c>
      <c r="F514">
        <v>-4.8</v>
      </c>
      <c r="G514">
        <v>-11.1</v>
      </c>
      <c r="H514">
        <v>-9.3000000000000007</v>
      </c>
      <c r="I514" s="6" t="str">
        <f t="shared" si="14"/>
        <v>B2_R1_C2_F6_2070-2075</v>
      </c>
      <c r="J514" s="6" t="str">
        <f t="shared" si="15"/>
        <v>B2_R1_C2_F6</v>
      </c>
    </row>
    <row r="515" spans="1:10" x14ac:dyDescent="0.3">
      <c r="A515" t="s">
        <v>80</v>
      </c>
      <c r="B515" t="s">
        <v>42</v>
      </c>
      <c r="C515" t="s">
        <v>49</v>
      </c>
      <c r="D515">
        <v>9.4</v>
      </c>
      <c r="E515">
        <v>1.6</v>
      </c>
      <c r="F515">
        <v>-5.3</v>
      </c>
      <c r="G515">
        <v>-11.6</v>
      </c>
      <c r="H515">
        <v>-8.9</v>
      </c>
      <c r="I515" s="6" t="str">
        <f t="shared" ref="I515:I578" si="16">IF(C515="NA",B515,C515)&amp;"_"&amp;SUBSTITUTE(A515,"_","-")</f>
        <v>B2_R1_C2_F7_2070-2075</v>
      </c>
      <c r="J515" s="6" t="str">
        <f t="shared" ref="J515:J578" si="17">IF(C515="NA",B515,C515)</f>
        <v>B2_R1_C2_F7</v>
      </c>
    </row>
    <row r="516" spans="1:10" x14ac:dyDescent="0.3">
      <c r="A516" t="s">
        <v>80</v>
      </c>
      <c r="B516" t="s">
        <v>42</v>
      </c>
      <c r="C516" t="s">
        <v>50</v>
      </c>
      <c r="D516">
        <v>9.4</v>
      </c>
      <c r="E516">
        <v>1.6</v>
      </c>
      <c r="F516">
        <v>-6.7</v>
      </c>
      <c r="G516">
        <v>-9.8000000000000007</v>
      </c>
      <c r="H516">
        <v>-8.9</v>
      </c>
      <c r="I516" s="6" t="str">
        <f t="shared" si="16"/>
        <v>B2_R1_C2_F8_2070-2075</v>
      </c>
      <c r="J516" s="6" t="str">
        <f t="shared" si="17"/>
        <v>B2_R1_C2_F8</v>
      </c>
    </row>
    <row r="517" spans="1:10" x14ac:dyDescent="0.3">
      <c r="A517" t="s">
        <v>80</v>
      </c>
      <c r="B517" t="s">
        <v>42</v>
      </c>
      <c r="C517" t="s">
        <v>51</v>
      </c>
      <c r="D517">
        <v>9.4</v>
      </c>
      <c r="E517">
        <v>1.6</v>
      </c>
      <c r="F517">
        <v>-9.1</v>
      </c>
      <c r="G517">
        <v>-12.1</v>
      </c>
      <c r="H517">
        <v>-8.9</v>
      </c>
      <c r="I517" s="6" t="str">
        <f t="shared" si="16"/>
        <v>B2_R1_C2_F9_2070-2075</v>
      </c>
      <c r="J517" s="6" t="str">
        <f t="shared" si="17"/>
        <v>B2_R1_C2_F9</v>
      </c>
    </row>
    <row r="518" spans="1:10" x14ac:dyDescent="0.3">
      <c r="A518" t="s">
        <v>80</v>
      </c>
      <c r="B518" t="s">
        <v>42</v>
      </c>
      <c r="C518" t="s">
        <v>52</v>
      </c>
      <c r="D518">
        <v>9.4</v>
      </c>
      <c r="E518">
        <v>1.6</v>
      </c>
      <c r="F518">
        <v>-1.9</v>
      </c>
      <c r="G518">
        <v>-6.5</v>
      </c>
      <c r="H518">
        <v>-11.5</v>
      </c>
      <c r="I518" s="6" t="str">
        <f t="shared" si="16"/>
        <v>B2_R1_C2_F1_sob_2070-2075</v>
      </c>
      <c r="J518" s="6" t="str">
        <f t="shared" si="17"/>
        <v>B2_R1_C2_F1_sob</v>
      </c>
    </row>
    <row r="519" spans="1:10" x14ac:dyDescent="0.3">
      <c r="A519" t="s">
        <v>80</v>
      </c>
      <c r="B519" t="s">
        <v>42</v>
      </c>
      <c r="C519" t="s">
        <v>53</v>
      </c>
      <c r="D519">
        <v>9.4</v>
      </c>
      <c r="E519">
        <v>1.6</v>
      </c>
      <c r="F519">
        <v>-1.9</v>
      </c>
      <c r="G519">
        <v>-4.5</v>
      </c>
      <c r="H519">
        <v>-9.1</v>
      </c>
      <c r="I519" s="6" t="str">
        <f t="shared" si="16"/>
        <v>B2_R1_C2_F1_tech_2070-2075</v>
      </c>
      <c r="J519" s="6" t="str">
        <f t="shared" si="17"/>
        <v>B2_R1_C2_F1_tech</v>
      </c>
    </row>
    <row r="520" spans="1:10" x14ac:dyDescent="0.3">
      <c r="A520" t="s">
        <v>80</v>
      </c>
      <c r="B520" t="s">
        <v>42</v>
      </c>
      <c r="C520" t="s">
        <v>54</v>
      </c>
      <c r="D520">
        <v>9.4</v>
      </c>
      <c r="E520">
        <v>1.6</v>
      </c>
      <c r="F520">
        <v>-1.9</v>
      </c>
      <c r="G520">
        <v>-15.2</v>
      </c>
      <c r="H520">
        <v>-21.6</v>
      </c>
      <c r="I520" s="6" t="str">
        <f t="shared" si="16"/>
        <v>B2_R1_C2_F1_charb_2070-2075</v>
      </c>
      <c r="J520" s="6" t="str">
        <f t="shared" si="17"/>
        <v>B2_R1_C2_F1_charb</v>
      </c>
    </row>
    <row r="521" spans="1:10" x14ac:dyDescent="0.3">
      <c r="A521" t="s">
        <v>80</v>
      </c>
      <c r="B521" t="s">
        <v>42</v>
      </c>
      <c r="C521" t="s">
        <v>57</v>
      </c>
      <c r="D521">
        <v>9.4</v>
      </c>
      <c r="E521">
        <v>1.6</v>
      </c>
      <c r="F521">
        <v>-13.7</v>
      </c>
      <c r="G521">
        <v>-15</v>
      </c>
      <c r="H521">
        <v>-5.6</v>
      </c>
      <c r="I521" s="6" t="str">
        <f t="shared" si="16"/>
        <v>B2_R1_C2_F10_2070-2075</v>
      </c>
      <c r="J521" s="6" t="str">
        <f t="shared" si="17"/>
        <v>B2_R1_C2_F10</v>
      </c>
    </row>
    <row r="522" spans="1:10" x14ac:dyDescent="0.3">
      <c r="A522" t="s">
        <v>80</v>
      </c>
      <c r="B522" t="s">
        <v>55</v>
      </c>
      <c r="C522" t="s">
        <v>56</v>
      </c>
      <c r="D522">
        <v>18.8</v>
      </c>
      <c r="E522">
        <v>7.4</v>
      </c>
      <c r="F522">
        <v>-0.3</v>
      </c>
      <c r="G522">
        <v>-8.4</v>
      </c>
      <c r="H522">
        <v>-10.4</v>
      </c>
      <c r="I522" s="6" t="str">
        <f t="shared" si="16"/>
        <v>B2_R1_C3_F1_2070-2075</v>
      </c>
      <c r="J522" s="6" t="str">
        <f t="shared" si="17"/>
        <v>B2_R1_C3_F1</v>
      </c>
    </row>
    <row r="523" spans="1:10" x14ac:dyDescent="0.3">
      <c r="A523" t="s">
        <v>80</v>
      </c>
      <c r="B523" t="s">
        <v>58</v>
      </c>
      <c r="C523" t="s">
        <v>13</v>
      </c>
      <c r="D523">
        <v>-16.899999999999999</v>
      </c>
      <c r="E523">
        <v>-1.3</v>
      </c>
      <c r="F523" t="s">
        <v>13</v>
      </c>
      <c r="G523" t="s">
        <v>13</v>
      </c>
      <c r="H523" t="s">
        <v>13</v>
      </c>
      <c r="I523" s="6" t="str">
        <f t="shared" si="16"/>
        <v>B2_R2_C1_2070-2075</v>
      </c>
      <c r="J523" s="6" t="str">
        <f t="shared" si="17"/>
        <v>B2_R2_C1</v>
      </c>
    </row>
    <row r="524" spans="1:10" x14ac:dyDescent="0.3">
      <c r="A524" t="s">
        <v>80</v>
      </c>
      <c r="B524" t="s">
        <v>59</v>
      </c>
      <c r="C524" t="s">
        <v>60</v>
      </c>
      <c r="D524">
        <v>11.7</v>
      </c>
      <c r="E524">
        <v>1.6</v>
      </c>
      <c r="F524">
        <v>-1.8</v>
      </c>
      <c r="G524">
        <v>-9.4</v>
      </c>
      <c r="H524">
        <v>-12.6</v>
      </c>
      <c r="I524" s="6" t="str">
        <f t="shared" si="16"/>
        <v>B2_R2_C2_F1_2070-2075</v>
      </c>
      <c r="J524" s="6" t="str">
        <f t="shared" si="17"/>
        <v>B2_R2_C2_F1</v>
      </c>
    </row>
    <row r="525" spans="1:10" x14ac:dyDescent="0.3">
      <c r="A525" t="s">
        <v>80</v>
      </c>
      <c r="B525" t="s">
        <v>61</v>
      </c>
      <c r="C525" t="s">
        <v>13</v>
      </c>
      <c r="D525">
        <v>19.5</v>
      </c>
      <c r="E525">
        <v>7.5</v>
      </c>
      <c r="F525" t="s">
        <v>13</v>
      </c>
      <c r="G525" t="s">
        <v>13</v>
      </c>
      <c r="H525" t="s">
        <v>13</v>
      </c>
      <c r="I525" s="6" t="str">
        <f t="shared" si="16"/>
        <v>B2_R2_C3_2070-2075</v>
      </c>
      <c r="J525" s="6" t="str">
        <f t="shared" si="17"/>
        <v>B2_R2_C3</v>
      </c>
    </row>
    <row r="526" spans="1:10" x14ac:dyDescent="0.3">
      <c r="A526" t="s">
        <v>80</v>
      </c>
      <c r="B526" t="s">
        <v>62</v>
      </c>
      <c r="C526" t="s">
        <v>63</v>
      </c>
      <c r="D526">
        <v>3.6</v>
      </c>
      <c r="E526">
        <v>-1.5</v>
      </c>
      <c r="F526">
        <v>-2.8</v>
      </c>
      <c r="G526">
        <v>-10.6</v>
      </c>
      <c r="H526">
        <v>-15</v>
      </c>
      <c r="I526" s="6" t="str">
        <f t="shared" si="16"/>
        <v>B3_R1_C1_F1_2070-2075</v>
      </c>
      <c r="J526" s="6" t="str">
        <f t="shared" si="17"/>
        <v>B3_R1_C1_F1</v>
      </c>
    </row>
    <row r="527" spans="1:10" x14ac:dyDescent="0.3">
      <c r="A527" t="s">
        <v>80</v>
      </c>
      <c r="B527" t="s">
        <v>64</v>
      </c>
      <c r="C527" t="s">
        <v>65</v>
      </c>
      <c r="D527">
        <v>11.1</v>
      </c>
      <c r="E527">
        <v>5</v>
      </c>
      <c r="F527">
        <v>-1</v>
      </c>
      <c r="G527">
        <v>-9.3000000000000007</v>
      </c>
      <c r="H527">
        <v>-12.3</v>
      </c>
      <c r="I527" s="6" t="str">
        <f t="shared" si="16"/>
        <v>B3_R1_C2_F1_2070-2075</v>
      </c>
      <c r="J527" s="6" t="str">
        <f t="shared" si="17"/>
        <v>B3_R1_C2_F1</v>
      </c>
    </row>
    <row r="528" spans="1:10" x14ac:dyDescent="0.3">
      <c r="A528" t="s">
        <v>80</v>
      </c>
      <c r="B528" t="s">
        <v>66</v>
      </c>
      <c r="C528" t="s">
        <v>67</v>
      </c>
      <c r="D528">
        <v>16.100000000000001</v>
      </c>
      <c r="E528">
        <v>8</v>
      </c>
      <c r="F528">
        <v>0.1</v>
      </c>
      <c r="G528">
        <v>-8</v>
      </c>
      <c r="H528">
        <v>-9.8000000000000007</v>
      </c>
      <c r="I528" s="6" t="str">
        <f t="shared" si="16"/>
        <v>B3_R1_C3_F1_2070-2075</v>
      </c>
      <c r="J528" s="6" t="str">
        <f t="shared" si="17"/>
        <v>B3_R1_C3_F1</v>
      </c>
    </row>
    <row r="529" spans="1:10" x14ac:dyDescent="0.3">
      <c r="A529" t="s">
        <v>80</v>
      </c>
      <c r="B529" t="s">
        <v>68</v>
      </c>
      <c r="C529" t="s">
        <v>13</v>
      </c>
      <c r="D529">
        <v>3.2</v>
      </c>
      <c r="E529">
        <v>-0.4</v>
      </c>
      <c r="F529" t="s">
        <v>13</v>
      </c>
      <c r="G529" t="s">
        <v>13</v>
      </c>
      <c r="H529" t="s">
        <v>13</v>
      </c>
      <c r="I529" s="6" t="str">
        <f t="shared" si="16"/>
        <v>B3_R2_C1_2070-2075</v>
      </c>
      <c r="J529" s="6" t="str">
        <f t="shared" si="17"/>
        <v>B3_R2_C1</v>
      </c>
    </row>
    <row r="530" spans="1:10" x14ac:dyDescent="0.3">
      <c r="A530" t="s">
        <v>80</v>
      </c>
      <c r="B530" t="s">
        <v>69</v>
      </c>
      <c r="C530" t="s">
        <v>13</v>
      </c>
      <c r="D530">
        <v>11.8</v>
      </c>
      <c r="E530">
        <v>5.2</v>
      </c>
      <c r="F530" t="s">
        <v>13</v>
      </c>
      <c r="G530" t="s">
        <v>13</v>
      </c>
      <c r="H530" t="s">
        <v>13</v>
      </c>
      <c r="I530" s="6" t="str">
        <f t="shared" si="16"/>
        <v>B3_R2_C2_2070-2075</v>
      </c>
      <c r="J530" s="6" t="str">
        <f t="shared" si="17"/>
        <v>B3_R2_C2</v>
      </c>
    </row>
    <row r="531" spans="1:10" x14ac:dyDescent="0.3">
      <c r="A531" t="s">
        <v>80</v>
      </c>
      <c r="B531" t="s">
        <v>70</v>
      </c>
      <c r="C531" t="s">
        <v>13</v>
      </c>
      <c r="D531">
        <v>16.600000000000001</v>
      </c>
      <c r="E531">
        <v>8.1999999999999993</v>
      </c>
      <c r="F531" t="s">
        <v>13</v>
      </c>
      <c r="G531" t="s">
        <v>13</v>
      </c>
      <c r="H531" t="s">
        <v>13</v>
      </c>
      <c r="I531" s="6" t="str">
        <f t="shared" si="16"/>
        <v>B3_R2_C3_2070-2075</v>
      </c>
      <c r="J531" s="6" t="str">
        <f t="shared" si="17"/>
        <v>B3_R2_C3</v>
      </c>
    </row>
    <row r="532" spans="1:10" x14ac:dyDescent="0.3">
      <c r="A532" t="s">
        <v>81</v>
      </c>
      <c r="B532" t="s">
        <v>12</v>
      </c>
      <c r="C532" t="s">
        <v>13</v>
      </c>
      <c r="D532">
        <v>-49.2</v>
      </c>
      <c r="E532">
        <v>-0.9</v>
      </c>
      <c r="F532" t="s">
        <v>13</v>
      </c>
      <c r="G532" t="s">
        <v>13</v>
      </c>
      <c r="H532" t="s">
        <v>13</v>
      </c>
      <c r="I532" s="6" t="str">
        <f t="shared" si="16"/>
        <v>A1_R1_C1_2075-2080</v>
      </c>
      <c r="J532" s="6" t="str">
        <f t="shared" si="17"/>
        <v>A1_R1_C1</v>
      </c>
    </row>
    <row r="533" spans="1:10" x14ac:dyDescent="0.3">
      <c r="A533" t="s">
        <v>81</v>
      </c>
      <c r="B533" t="s">
        <v>14</v>
      </c>
      <c r="C533" t="s">
        <v>13</v>
      </c>
      <c r="D533">
        <v>-38.799999999999997</v>
      </c>
      <c r="E533">
        <v>1.3</v>
      </c>
      <c r="F533" t="s">
        <v>13</v>
      </c>
      <c r="G533" t="s">
        <v>13</v>
      </c>
      <c r="H533" t="s">
        <v>13</v>
      </c>
      <c r="I533" s="6" t="str">
        <f t="shared" si="16"/>
        <v>A1_R1_C2_2075-2080</v>
      </c>
      <c r="J533" s="6" t="str">
        <f t="shared" si="17"/>
        <v>A1_R1_C2</v>
      </c>
    </row>
    <row r="534" spans="1:10" x14ac:dyDescent="0.3">
      <c r="A534" t="s">
        <v>81</v>
      </c>
      <c r="B534" t="s">
        <v>15</v>
      </c>
      <c r="C534" t="s">
        <v>13</v>
      </c>
      <c r="D534">
        <v>-29.9</v>
      </c>
      <c r="E534">
        <v>2.2000000000000002</v>
      </c>
      <c r="F534" t="s">
        <v>13</v>
      </c>
      <c r="G534" t="s">
        <v>13</v>
      </c>
      <c r="H534" t="s">
        <v>13</v>
      </c>
      <c r="I534" s="6" t="str">
        <f t="shared" si="16"/>
        <v>A1_R1_C3_2075-2080</v>
      </c>
      <c r="J534" s="6" t="str">
        <f t="shared" si="17"/>
        <v>A1_R1_C3</v>
      </c>
    </row>
    <row r="535" spans="1:10" x14ac:dyDescent="0.3">
      <c r="A535" t="s">
        <v>81</v>
      </c>
      <c r="B535" t="s">
        <v>16</v>
      </c>
      <c r="C535" t="s">
        <v>13</v>
      </c>
      <c r="D535">
        <v>-47.7</v>
      </c>
      <c r="E535">
        <v>-1.5</v>
      </c>
      <c r="F535" t="s">
        <v>13</v>
      </c>
      <c r="G535" t="s">
        <v>13</v>
      </c>
      <c r="H535" t="s">
        <v>13</v>
      </c>
      <c r="I535" s="6" t="str">
        <f t="shared" si="16"/>
        <v>A1_R2_C1_2075-2080</v>
      </c>
      <c r="J535" s="6" t="str">
        <f t="shared" si="17"/>
        <v>A1_R2_C1</v>
      </c>
    </row>
    <row r="536" spans="1:10" x14ac:dyDescent="0.3">
      <c r="A536" t="s">
        <v>81</v>
      </c>
      <c r="B536" t="s">
        <v>17</v>
      </c>
      <c r="C536" t="s">
        <v>13</v>
      </c>
      <c r="D536">
        <v>-38</v>
      </c>
      <c r="E536">
        <v>1.1000000000000001</v>
      </c>
      <c r="F536" t="s">
        <v>13</v>
      </c>
      <c r="G536" t="s">
        <v>13</v>
      </c>
      <c r="H536" t="s">
        <v>13</v>
      </c>
      <c r="I536" s="6" t="str">
        <f t="shared" si="16"/>
        <v>A1_R2_C2_2075-2080</v>
      </c>
      <c r="J536" s="6" t="str">
        <f t="shared" si="17"/>
        <v>A1_R2_C2</v>
      </c>
    </row>
    <row r="537" spans="1:10" x14ac:dyDescent="0.3">
      <c r="A537" t="s">
        <v>81</v>
      </c>
      <c r="B537" t="s">
        <v>18</v>
      </c>
      <c r="C537" t="s">
        <v>13</v>
      </c>
      <c r="D537">
        <v>-29.5</v>
      </c>
      <c r="E537">
        <v>2.2999999999999998</v>
      </c>
      <c r="F537" t="s">
        <v>13</v>
      </c>
      <c r="G537" t="s">
        <v>13</v>
      </c>
      <c r="H537" t="s">
        <v>13</v>
      </c>
      <c r="I537" s="6" t="str">
        <f t="shared" si="16"/>
        <v>A1_R2_C3_2075-2080</v>
      </c>
      <c r="J537" s="6" t="str">
        <f t="shared" si="17"/>
        <v>A1_R2_C3</v>
      </c>
    </row>
    <row r="538" spans="1:10" x14ac:dyDescent="0.3">
      <c r="A538" t="s">
        <v>81</v>
      </c>
      <c r="B538" t="s">
        <v>19</v>
      </c>
      <c r="C538" t="s">
        <v>13</v>
      </c>
      <c r="D538">
        <v>-33.9</v>
      </c>
      <c r="E538">
        <v>-0.3</v>
      </c>
      <c r="F538" t="s">
        <v>13</v>
      </c>
      <c r="G538" t="s">
        <v>13</v>
      </c>
      <c r="H538" t="s">
        <v>13</v>
      </c>
      <c r="I538" s="6" t="str">
        <f t="shared" si="16"/>
        <v>A2_R1_C1_2075-2080</v>
      </c>
      <c r="J538" s="6" t="str">
        <f t="shared" si="17"/>
        <v>A2_R1_C1</v>
      </c>
    </row>
    <row r="539" spans="1:10" x14ac:dyDescent="0.3">
      <c r="A539" t="s">
        <v>81</v>
      </c>
      <c r="B539" t="s">
        <v>20</v>
      </c>
      <c r="C539" t="s">
        <v>13</v>
      </c>
      <c r="D539">
        <v>-28.3</v>
      </c>
      <c r="E539">
        <v>1.6</v>
      </c>
      <c r="F539" t="s">
        <v>13</v>
      </c>
      <c r="G539" t="s">
        <v>13</v>
      </c>
      <c r="H539" t="s">
        <v>13</v>
      </c>
      <c r="I539" s="6" t="str">
        <f t="shared" si="16"/>
        <v>A2_R1_C2_2075-2080</v>
      </c>
      <c r="J539" s="6" t="str">
        <f t="shared" si="17"/>
        <v>A2_R1_C2</v>
      </c>
    </row>
    <row r="540" spans="1:10" x14ac:dyDescent="0.3">
      <c r="A540" t="s">
        <v>81</v>
      </c>
      <c r="B540" t="s">
        <v>21</v>
      </c>
      <c r="C540" t="s">
        <v>13</v>
      </c>
      <c r="D540">
        <v>-22.6</v>
      </c>
      <c r="E540">
        <v>3.3</v>
      </c>
      <c r="F540" t="s">
        <v>13</v>
      </c>
      <c r="G540" t="s">
        <v>13</v>
      </c>
      <c r="H540" t="s">
        <v>13</v>
      </c>
      <c r="I540" s="6" t="str">
        <f t="shared" si="16"/>
        <v>A2_R1_C3_2075-2080</v>
      </c>
      <c r="J540" s="6" t="str">
        <f t="shared" si="17"/>
        <v>A2_R1_C3</v>
      </c>
    </row>
    <row r="541" spans="1:10" x14ac:dyDescent="0.3">
      <c r="A541" t="s">
        <v>81</v>
      </c>
      <c r="B541" t="s">
        <v>22</v>
      </c>
      <c r="C541" t="s">
        <v>13</v>
      </c>
      <c r="D541">
        <v>-33.6</v>
      </c>
      <c r="E541">
        <v>-0.6</v>
      </c>
      <c r="F541" t="s">
        <v>13</v>
      </c>
      <c r="G541" t="s">
        <v>13</v>
      </c>
      <c r="H541" t="s">
        <v>13</v>
      </c>
      <c r="I541" s="6" t="str">
        <f t="shared" si="16"/>
        <v>A2_R2_C1_2075-2080</v>
      </c>
      <c r="J541" s="6" t="str">
        <f t="shared" si="17"/>
        <v>A2_R2_C1</v>
      </c>
    </row>
    <row r="542" spans="1:10" x14ac:dyDescent="0.3">
      <c r="A542" t="s">
        <v>81</v>
      </c>
      <c r="B542" t="s">
        <v>23</v>
      </c>
      <c r="C542" t="s">
        <v>13</v>
      </c>
      <c r="D542">
        <v>-28</v>
      </c>
      <c r="E542">
        <v>1.5</v>
      </c>
      <c r="F542" t="s">
        <v>13</v>
      </c>
      <c r="G542" t="s">
        <v>13</v>
      </c>
      <c r="H542" t="s">
        <v>13</v>
      </c>
      <c r="I542" s="6" t="str">
        <f t="shared" si="16"/>
        <v>A2_R2_C2_2075-2080</v>
      </c>
      <c r="J542" s="6" t="str">
        <f t="shared" si="17"/>
        <v>A2_R2_C2</v>
      </c>
    </row>
    <row r="543" spans="1:10" x14ac:dyDescent="0.3">
      <c r="A543" t="s">
        <v>81</v>
      </c>
      <c r="B543" t="s">
        <v>24</v>
      </c>
      <c r="C543" t="s">
        <v>13</v>
      </c>
      <c r="D543">
        <v>-22.1</v>
      </c>
      <c r="E543">
        <v>3.2</v>
      </c>
      <c r="F543" t="s">
        <v>13</v>
      </c>
      <c r="G543" t="s">
        <v>13</v>
      </c>
      <c r="H543" t="s">
        <v>13</v>
      </c>
      <c r="I543" s="6" t="str">
        <f t="shared" si="16"/>
        <v>A2_R2_C3_2075-2080</v>
      </c>
      <c r="J543" s="6" t="str">
        <f t="shared" si="17"/>
        <v>A2_R2_C3</v>
      </c>
    </row>
    <row r="544" spans="1:10" x14ac:dyDescent="0.3">
      <c r="A544" t="s">
        <v>81</v>
      </c>
      <c r="B544" t="s">
        <v>25</v>
      </c>
      <c r="C544" t="s">
        <v>13</v>
      </c>
      <c r="D544">
        <v>-5.5</v>
      </c>
      <c r="E544">
        <v>2.2000000000000002</v>
      </c>
      <c r="F544" t="s">
        <v>13</v>
      </c>
      <c r="G544" t="s">
        <v>13</v>
      </c>
      <c r="H544" t="s">
        <v>13</v>
      </c>
      <c r="I544" s="6" t="str">
        <f t="shared" si="16"/>
        <v>A3_R1_C1_2075-2080</v>
      </c>
      <c r="J544" s="6" t="str">
        <f t="shared" si="17"/>
        <v>A3_R1_C1</v>
      </c>
    </row>
    <row r="545" spans="1:10" x14ac:dyDescent="0.3">
      <c r="A545" t="s">
        <v>81</v>
      </c>
      <c r="B545" t="s">
        <v>26</v>
      </c>
      <c r="C545" t="s">
        <v>13</v>
      </c>
      <c r="D545">
        <v>-7</v>
      </c>
      <c r="E545">
        <v>3</v>
      </c>
      <c r="F545" t="s">
        <v>13</v>
      </c>
      <c r="G545" t="s">
        <v>13</v>
      </c>
      <c r="H545" t="s">
        <v>13</v>
      </c>
      <c r="I545" s="6" t="str">
        <f t="shared" si="16"/>
        <v>A3_R1_C2_2075-2080</v>
      </c>
      <c r="J545" s="6" t="str">
        <f t="shared" si="17"/>
        <v>A3_R1_C2</v>
      </c>
    </row>
    <row r="546" spans="1:10" x14ac:dyDescent="0.3">
      <c r="A546" t="s">
        <v>81</v>
      </c>
      <c r="B546" t="s">
        <v>27</v>
      </c>
      <c r="C546" t="s">
        <v>13</v>
      </c>
      <c r="D546">
        <v>-7.8</v>
      </c>
      <c r="E546">
        <v>3.9</v>
      </c>
      <c r="F546" t="s">
        <v>13</v>
      </c>
      <c r="G546" t="s">
        <v>13</v>
      </c>
      <c r="H546" t="s">
        <v>13</v>
      </c>
      <c r="I546" s="6" t="str">
        <f t="shared" si="16"/>
        <v>A3_R1_C3_2075-2080</v>
      </c>
      <c r="J546" s="6" t="str">
        <f t="shared" si="17"/>
        <v>A3_R1_C3</v>
      </c>
    </row>
    <row r="547" spans="1:10" x14ac:dyDescent="0.3">
      <c r="A547" t="s">
        <v>81</v>
      </c>
      <c r="B547" t="s">
        <v>28</v>
      </c>
      <c r="C547" t="s">
        <v>13</v>
      </c>
      <c r="D547">
        <v>-5.6</v>
      </c>
      <c r="E547">
        <v>1.6</v>
      </c>
      <c r="F547" t="s">
        <v>13</v>
      </c>
      <c r="G547" t="s">
        <v>13</v>
      </c>
      <c r="H547" t="s">
        <v>13</v>
      </c>
      <c r="I547" s="6" t="str">
        <f t="shared" si="16"/>
        <v>A3_R2_C1_2075-2080</v>
      </c>
      <c r="J547" s="6" t="str">
        <f t="shared" si="17"/>
        <v>A3_R2_C1</v>
      </c>
    </row>
    <row r="548" spans="1:10" x14ac:dyDescent="0.3">
      <c r="A548" t="s">
        <v>81</v>
      </c>
      <c r="B548" t="s">
        <v>29</v>
      </c>
      <c r="C548" t="s">
        <v>13</v>
      </c>
      <c r="D548">
        <v>-6.8</v>
      </c>
      <c r="E548">
        <v>2.7</v>
      </c>
      <c r="F548" t="s">
        <v>13</v>
      </c>
      <c r="G548" t="s">
        <v>13</v>
      </c>
      <c r="H548" t="s">
        <v>13</v>
      </c>
      <c r="I548" s="6" t="str">
        <f t="shared" si="16"/>
        <v>A3_R2_C2_2075-2080</v>
      </c>
      <c r="J548" s="6" t="str">
        <f t="shared" si="17"/>
        <v>A3_R2_C2</v>
      </c>
    </row>
    <row r="549" spans="1:10" x14ac:dyDescent="0.3">
      <c r="A549" t="s">
        <v>81</v>
      </c>
      <c r="B549" t="s">
        <v>30</v>
      </c>
      <c r="C549" t="s">
        <v>13</v>
      </c>
      <c r="D549">
        <v>-7.4</v>
      </c>
      <c r="E549">
        <v>3.7</v>
      </c>
      <c r="F549" t="s">
        <v>13</v>
      </c>
      <c r="G549" t="s">
        <v>13</v>
      </c>
      <c r="H549" t="s">
        <v>13</v>
      </c>
      <c r="I549" s="6" t="str">
        <f t="shared" si="16"/>
        <v>A3_R2_C3_2075-2080</v>
      </c>
      <c r="J549" s="6" t="str">
        <f t="shared" si="17"/>
        <v>A3_R2_C3</v>
      </c>
    </row>
    <row r="550" spans="1:10" x14ac:dyDescent="0.3">
      <c r="A550" t="s">
        <v>81</v>
      </c>
      <c r="B550" t="s">
        <v>31</v>
      </c>
      <c r="C550" t="s">
        <v>32</v>
      </c>
      <c r="D550">
        <v>-46.7</v>
      </c>
      <c r="E550">
        <v>-1.2</v>
      </c>
      <c r="F550">
        <v>-1.4</v>
      </c>
      <c r="G550">
        <v>-8.4</v>
      </c>
      <c r="H550">
        <v>-8.9</v>
      </c>
      <c r="I550" s="6" t="str">
        <f t="shared" si="16"/>
        <v>B1_R1_C1_F1_2075-2080</v>
      </c>
      <c r="J550" s="6" t="str">
        <f t="shared" si="17"/>
        <v>B1_R1_C1_F1</v>
      </c>
    </row>
    <row r="551" spans="1:10" x14ac:dyDescent="0.3">
      <c r="A551" t="s">
        <v>81</v>
      </c>
      <c r="B551" t="s">
        <v>33</v>
      </c>
      <c r="C551" t="s">
        <v>34</v>
      </c>
      <c r="D551">
        <v>-13.7</v>
      </c>
      <c r="E551">
        <v>1.2</v>
      </c>
      <c r="F551">
        <v>-1.4</v>
      </c>
      <c r="G551">
        <v>-8.4</v>
      </c>
      <c r="H551">
        <v>-8.9</v>
      </c>
      <c r="I551" s="6" t="str">
        <f t="shared" si="16"/>
        <v>B1_R1_C2_F1_2075-2080</v>
      </c>
      <c r="J551" s="6" t="str">
        <f t="shared" si="17"/>
        <v>B1_R1_C2_F1</v>
      </c>
    </row>
    <row r="552" spans="1:10" x14ac:dyDescent="0.3">
      <c r="A552" t="s">
        <v>81</v>
      </c>
      <c r="B552" t="s">
        <v>35</v>
      </c>
      <c r="C552" t="s">
        <v>36</v>
      </c>
      <c r="D552">
        <v>13.9</v>
      </c>
      <c r="E552">
        <v>3.6</v>
      </c>
      <c r="F552">
        <v>-1.1000000000000001</v>
      </c>
      <c r="G552">
        <v>-8.1999999999999993</v>
      </c>
      <c r="H552">
        <v>-9.5</v>
      </c>
      <c r="I552" s="6" t="str">
        <f t="shared" si="16"/>
        <v>B1_R1_C3_F1_2075-2080</v>
      </c>
      <c r="J552" s="6" t="str">
        <f t="shared" si="17"/>
        <v>B1_R1_C3_F1</v>
      </c>
    </row>
    <row r="553" spans="1:10" x14ac:dyDescent="0.3">
      <c r="A553" t="s">
        <v>81</v>
      </c>
      <c r="B553" t="s">
        <v>37</v>
      </c>
      <c r="C553" t="s">
        <v>13</v>
      </c>
      <c r="D553">
        <v>-43.8</v>
      </c>
      <c r="E553">
        <v>-1.4</v>
      </c>
      <c r="F553" t="s">
        <v>13</v>
      </c>
      <c r="G553" t="s">
        <v>13</v>
      </c>
      <c r="H553" t="s">
        <v>13</v>
      </c>
      <c r="I553" s="6" t="str">
        <f t="shared" si="16"/>
        <v>B1_R2_C1_2075-2080</v>
      </c>
      <c r="J553" s="6" t="str">
        <f t="shared" si="17"/>
        <v>B1_R2_C1</v>
      </c>
    </row>
    <row r="554" spans="1:10" x14ac:dyDescent="0.3">
      <c r="A554" t="s">
        <v>81</v>
      </c>
      <c r="B554" t="s">
        <v>38</v>
      </c>
      <c r="C554" t="s">
        <v>13</v>
      </c>
      <c r="D554">
        <v>-10.1</v>
      </c>
      <c r="E554">
        <v>1.1000000000000001</v>
      </c>
      <c r="F554" t="s">
        <v>13</v>
      </c>
      <c r="G554" t="s">
        <v>13</v>
      </c>
      <c r="H554" t="s">
        <v>13</v>
      </c>
      <c r="I554" s="6" t="str">
        <f t="shared" si="16"/>
        <v>B1_R2_C2_2075-2080</v>
      </c>
      <c r="J554" s="6" t="str">
        <f t="shared" si="17"/>
        <v>B1_R2_C2</v>
      </c>
    </row>
    <row r="555" spans="1:10" x14ac:dyDescent="0.3">
      <c r="A555" t="s">
        <v>81</v>
      </c>
      <c r="B555" t="s">
        <v>39</v>
      </c>
      <c r="C555" t="s">
        <v>13</v>
      </c>
      <c r="D555">
        <v>15.4</v>
      </c>
      <c r="E555">
        <v>3.9</v>
      </c>
      <c r="F555" t="s">
        <v>13</v>
      </c>
      <c r="G555" t="s">
        <v>13</v>
      </c>
      <c r="H555" t="s">
        <v>13</v>
      </c>
      <c r="I555" s="6" t="str">
        <f t="shared" si="16"/>
        <v>B1_R2_C3_2075-2080</v>
      </c>
      <c r="J555" s="6" t="str">
        <f t="shared" si="17"/>
        <v>B1_R2_C3</v>
      </c>
    </row>
    <row r="556" spans="1:10" x14ac:dyDescent="0.3">
      <c r="A556" t="s">
        <v>81</v>
      </c>
      <c r="B556" t="s">
        <v>40</v>
      </c>
      <c r="C556" t="s">
        <v>41</v>
      </c>
      <c r="D556">
        <v>-18.399999999999999</v>
      </c>
      <c r="E556">
        <v>-0.7</v>
      </c>
      <c r="F556">
        <v>-1.9</v>
      </c>
      <c r="G556">
        <v>-9.6</v>
      </c>
      <c r="H556">
        <v>-12.1</v>
      </c>
      <c r="I556" s="6" t="str">
        <f t="shared" si="16"/>
        <v>B2_R1_C1_F1_2075-2080</v>
      </c>
      <c r="J556" s="6" t="str">
        <f t="shared" si="17"/>
        <v>B2_R1_C1_F1</v>
      </c>
    </row>
    <row r="557" spans="1:10" x14ac:dyDescent="0.3">
      <c r="A557" t="s">
        <v>81</v>
      </c>
      <c r="B557" t="s">
        <v>42</v>
      </c>
      <c r="C557" t="s">
        <v>43</v>
      </c>
      <c r="D557">
        <v>12.3</v>
      </c>
      <c r="E557">
        <v>1.9</v>
      </c>
      <c r="F557">
        <v>-1.8</v>
      </c>
      <c r="G557">
        <v>-9.6</v>
      </c>
      <c r="H557">
        <v>-12.5</v>
      </c>
      <c r="I557" s="6" t="str">
        <f t="shared" si="16"/>
        <v>B2_R1_C2_F1_2075-2080</v>
      </c>
      <c r="J557" s="6" t="str">
        <f t="shared" si="17"/>
        <v>B2_R1_C2_F1</v>
      </c>
    </row>
    <row r="558" spans="1:10" x14ac:dyDescent="0.3">
      <c r="A558" t="s">
        <v>81</v>
      </c>
      <c r="B558" t="s">
        <v>42</v>
      </c>
      <c r="C558" t="s">
        <v>44</v>
      </c>
      <c r="D558">
        <v>12.3</v>
      </c>
      <c r="E558">
        <v>1.9</v>
      </c>
      <c r="F558">
        <v>-1.4</v>
      </c>
      <c r="G558">
        <v>-9</v>
      </c>
      <c r="H558">
        <v>-13.1</v>
      </c>
      <c r="I558" s="6" t="str">
        <f t="shared" si="16"/>
        <v>B2_R1_C2_F2_2075-2080</v>
      </c>
      <c r="J558" s="6" t="str">
        <f t="shared" si="17"/>
        <v>B2_R1_C2_F2</v>
      </c>
    </row>
    <row r="559" spans="1:10" x14ac:dyDescent="0.3">
      <c r="A559" t="s">
        <v>81</v>
      </c>
      <c r="B559" t="s">
        <v>42</v>
      </c>
      <c r="C559" t="s">
        <v>45</v>
      </c>
      <c r="D559">
        <v>12.3</v>
      </c>
      <c r="E559">
        <v>1.9</v>
      </c>
      <c r="F559">
        <v>-1.5</v>
      </c>
      <c r="G559">
        <v>-9.1999999999999993</v>
      </c>
      <c r="H559">
        <v>-13</v>
      </c>
      <c r="I559" s="6" t="str">
        <f t="shared" si="16"/>
        <v>B2_R1_C2_F3_2075-2080</v>
      </c>
      <c r="J559" s="6" t="str">
        <f t="shared" si="17"/>
        <v>B2_R1_C2_F3</v>
      </c>
    </row>
    <row r="560" spans="1:10" x14ac:dyDescent="0.3">
      <c r="A560" t="s">
        <v>81</v>
      </c>
      <c r="B560" t="s">
        <v>42</v>
      </c>
      <c r="C560" t="s">
        <v>46</v>
      </c>
      <c r="D560">
        <v>12.3</v>
      </c>
      <c r="E560">
        <v>1.9</v>
      </c>
      <c r="F560">
        <v>-3.8</v>
      </c>
      <c r="G560">
        <v>-11.3</v>
      </c>
      <c r="H560">
        <v>-9.6999999999999993</v>
      </c>
      <c r="I560" s="6" t="str">
        <f t="shared" si="16"/>
        <v>B2_R1_C2_F4_2075-2080</v>
      </c>
      <c r="J560" s="6" t="str">
        <f t="shared" si="17"/>
        <v>B2_R1_C2_F4</v>
      </c>
    </row>
    <row r="561" spans="1:10" x14ac:dyDescent="0.3">
      <c r="A561" t="s">
        <v>81</v>
      </c>
      <c r="B561" t="s">
        <v>42</v>
      </c>
      <c r="C561" t="s">
        <v>47</v>
      </c>
      <c r="D561">
        <v>12.3</v>
      </c>
      <c r="E561">
        <v>1.9</v>
      </c>
      <c r="F561">
        <v>-4.2</v>
      </c>
      <c r="G561">
        <v>-11.7</v>
      </c>
      <c r="H561">
        <v>-9.1999999999999993</v>
      </c>
      <c r="I561" s="6" t="str">
        <f t="shared" si="16"/>
        <v>B2_R1_C2_F5_2075-2080</v>
      </c>
      <c r="J561" s="6" t="str">
        <f t="shared" si="17"/>
        <v>B2_R1_C2_F5</v>
      </c>
    </row>
    <row r="562" spans="1:10" x14ac:dyDescent="0.3">
      <c r="A562" t="s">
        <v>81</v>
      </c>
      <c r="B562" t="s">
        <v>42</v>
      </c>
      <c r="C562" t="s">
        <v>48</v>
      </c>
      <c r="D562">
        <v>12.3</v>
      </c>
      <c r="E562">
        <v>1.9</v>
      </c>
      <c r="F562">
        <v>-4.9000000000000004</v>
      </c>
      <c r="G562">
        <v>-11.7</v>
      </c>
      <c r="H562">
        <v>-8.9</v>
      </c>
      <c r="I562" s="6" t="str">
        <f t="shared" si="16"/>
        <v>B2_R1_C2_F6_2075-2080</v>
      </c>
      <c r="J562" s="6" t="str">
        <f t="shared" si="17"/>
        <v>B2_R1_C2_F6</v>
      </c>
    </row>
    <row r="563" spans="1:10" x14ac:dyDescent="0.3">
      <c r="A563" t="s">
        <v>81</v>
      </c>
      <c r="B563" t="s">
        <v>42</v>
      </c>
      <c r="C563" t="s">
        <v>49</v>
      </c>
      <c r="D563">
        <v>12.3</v>
      </c>
      <c r="E563">
        <v>1.9</v>
      </c>
      <c r="F563">
        <v>-4.9000000000000004</v>
      </c>
      <c r="G563">
        <v>-11.7</v>
      </c>
      <c r="H563">
        <v>-8.9</v>
      </c>
      <c r="I563" s="6" t="str">
        <f t="shared" si="16"/>
        <v>B2_R1_C2_F7_2075-2080</v>
      </c>
      <c r="J563" s="6" t="str">
        <f t="shared" si="17"/>
        <v>B2_R1_C2_F7</v>
      </c>
    </row>
    <row r="564" spans="1:10" x14ac:dyDescent="0.3">
      <c r="A564" t="s">
        <v>81</v>
      </c>
      <c r="B564" t="s">
        <v>42</v>
      </c>
      <c r="C564" t="s">
        <v>50</v>
      </c>
      <c r="D564">
        <v>12.3</v>
      </c>
      <c r="E564">
        <v>1.9</v>
      </c>
      <c r="F564">
        <v>-6.2</v>
      </c>
      <c r="G564">
        <v>-9.9</v>
      </c>
      <c r="H564">
        <v>-8.9</v>
      </c>
      <c r="I564" s="6" t="str">
        <f t="shared" si="16"/>
        <v>B2_R1_C2_F8_2075-2080</v>
      </c>
      <c r="J564" s="6" t="str">
        <f t="shared" si="17"/>
        <v>B2_R1_C2_F8</v>
      </c>
    </row>
    <row r="565" spans="1:10" x14ac:dyDescent="0.3">
      <c r="A565" t="s">
        <v>81</v>
      </c>
      <c r="B565" t="s">
        <v>42</v>
      </c>
      <c r="C565" t="s">
        <v>51</v>
      </c>
      <c r="D565">
        <v>12.3</v>
      </c>
      <c r="E565">
        <v>1.9</v>
      </c>
      <c r="F565">
        <v>-8.6999999999999993</v>
      </c>
      <c r="G565">
        <v>-12.4</v>
      </c>
      <c r="H565">
        <v>-8.9</v>
      </c>
      <c r="I565" s="6" t="str">
        <f t="shared" si="16"/>
        <v>B2_R1_C2_F9_2075-2080</v>
      </c>
      <c r="J565" s="6" t="str">
        <f t="shared" si="17"/>
        <v>B2_R1_C2_F9</v>
      </c>
    </row>
    <row r="566" spans="1:10" x14ac:dyDescent="0.3">
      <c r="A566" t="s">
        <v>81</v>
      </c>
      <c r="B566" t="s">
        <v>42</v>
      </c>
      <c r="C566" t="s">
        <v>52</v>
      </c>
      <c r="D566">
        <v>12.3</v>
      </c>
      <c r="E566">
        <v>1.9</v>
      </c>
      <c r="F566">
        <v>-1.8</v>
      </c>
      <c r="G566">
        <v>-6.6</v>
      </c>
      <c r="H566">
        <v>-11.5</v>
      </c>
      <c r="I566" s="6" t="str">
        <f t="shared" si="16"/>
        <v>B2_R1_C2_F1_sob_2075-2080</v>
      </c>
      <c r="J566" s="6" t="str">
        <f t="shared" si="17"/>
        <v>B2_R1_C2_F1_sob</v>
      </c>
    </row>
    <row r="567" spans="1:10" x14ac:dyDescent="0.3">
      <c r="A567" t="s">
        <v>81</v>
      </c>
      <c r="B567" t="s">
        <v>42</v>
      </c>
      <c r="C567" t="s">
        <v>53</v>
      </c>
      <c r="D567">
        <v>12.3</v>
      </c>
      <c r="E567">
        <v>1.9</v>
      </c>
      <c r="F567">
        <v>-1.8</v>
      </c>
      <c r="G567">
        <v>-4.5</v>
      </c>
      <c r="H567">
        <v>-9.1</v>
      </c>
      <c r="I567" s="6" t="str">
        <f t="shared" si="16"/>
        <v>B2_R1_C2_F1_tech_2075-2080</v>
      </c>
      <c r="J567" s="6" t="str">
        <f t="shared" si="17"/>
        <v>B2_R1_C2_F1_tech</v>
      </c>
    </row>
    <row r="568" spans="1:10" x14ac:dyDescent="0.3">
      <c r="A568" t="s">
        <v>81</v>
      </c>
      <c r="B568" t="s">
        <v>42</v>
      </c>
      <c r="C568" t="s">
        <v>54</v>
      </c>
      <c r="D568">
        <v>12.3</v>
      </c>
      <c r="E568">
        <v>1.9</v>
      </c>
      <c r="F568">
        <v>-1.8</v>
      </c>
      <c r="G568">
        <v>-15.3</v>
      </c>
      <c r="H568">
        <v>-21.4</v>
      </c>
      <c r="I568" s="6" t="str">
        <f t="shared" si="16"/>
        <v>B2_R1_C2_F1_charb_2075-2080</v>
      </c>
      <c r="J568" s="6" t="str">
        <f t="shared" si="17"/>
        <v>B2_R1_C2_F1_charb</v>
      </c>
    </row>
    <row r="569" spans="1:10" x14ac:dyDescent="0.3">
      <c r="A569" t="s">
        <v>81</v>
      </c>
      <c r="B569" t="s">
        <v>42</v>
      </c>
      <c r="C569" t="s">
        <v>57</v>
      </c>
      <c r="D569">
        <v>12.3</v>
      </c>
      <c r="E569">
        <v>1.9</v>
      </c>
      <c r="F569">
        <v>-13</v>
      </c>
      <c r="G569">
        <v>-15.4</v>
      </c>
      <c r="H569">
        <v>-5.6</v>
      </c>
      <c r="I569" s="6" t="str">
        <f t="shared" si="16"/>
        <v>B2_R1_C2_F10_2075-2080</v>
      </c>
      <c r="J569" s="6" t="str">
        <f t="shared" si="17"/>
        <v>B2_R1_C2_F10</v>
      </c>
    </row>
    <row r="570" spans="1:10" x14ac:dyDescent="0.3">
      <c r="A570" t="s">
        <v>81</v>
      </c>
      <c r="B570" t="s">
        <v>55</v>
      </c>
      <c r="C570" t="s">
        <v>56</v>
      </c>
      <c r="D570">
        <v>18.7</v>
      </c>
      <c r="E570">
        <v>7.2</v>
      </c>
      <c r="F570">
        <v>-0.2</v>
      </c>
      <c r="G570">
        <v>-8.1999999999999993</v>
      </c>
      <c r="H570">
        <v>-10</v>
      </c>
      <c r="I570" s="6" t="str">
        <f t="shared" si="16"/>
        <v>B2_R1_C3_F1_2075-2080</v>
      </c>
      <c r="J570" s="6" t="str">
        <f t="shared" si="17"/>
        <v>B2_R1_C3_F1</v>
      </c>
    </row>
    <row r="571" spans="1:10" x14ac:dyDescent="0.3">
      <c r="A571" t="s">
        <v>81</v>
      </c>
      <c r="B571" t="s">
        <v>58</v>
      </c>
      <c r="C571" t="s">
        <v>13</v>
      </c>
      <c r="D571">
        <v>-16.2</v>
      </c>
      <c r="E571">
        <v>-0.6</v>
      </c>
      <c r="F571" t="s">
        <v>13</v>
      </c>
      <c r="G571" t="s">
        <v>13</v>
      </c>
      <c r="H571" t="s">
        <v>13</v>
      </c>
      <c r="I571" s="6" t="str">
        <f t="shared" si="16"/>
        <v>B2_R2_C1_2075-2080</v>
      </c>
      <c r="J571" s="6" t="str">
        <f t="shared" si="17"/>
        <v>B2_R2_C1</v>
      </c>
    </row>
    <row r="572" spans="1:10" x14ac:dyDescent="0.3">
      <c r="A572" t="s">
        <v>81</v>
      </c>
      <c r="B572" t="s">
        <v>59</v>
      </c>
      <c r="C572" t="s">
        <v>60</v>
      </c>
      <c r="D572">
        <v>15.7</v>
      </c>
      <c r="E572">
        <v>1.2</v>
      </c>
      <c r="F572">
        <v>-1.7</v>
      </c>
      <c r="G572">
        <v>-9.4</v>
      </c>
      <c r="H572">
        <v>-12.8</v>
      </c>
      <c r="I572" s="6" t="str">
        <f t="shared" si="16"/>
        <v>B2_R2_C2_F1_2075-2080</v>
      </c>
      <c r="J572" s="6" t="str">
        <f t="shared" si="17"/>
        <v>B2_R2_C2_F1</v>
      </c>
    </row>
    <row r="573" spans="1:10" x14ac:dyDescent="0.3">
      <c r="A573" t="s">
        <v>81</v>
      </c>
      <c r="B573" t="s">
        <v>61</v>
      </c>
      <c r="C573" t="s">
        <v>13</v>
      </c>
      <c r="D573">
        <v>17.899999999999999</v>
      </c>
      <c r="E573">
        <v>7.6</v>
      </c>
      <c r="F573" t="s">
        <v>13</v>
      </c>
      <c r="G573" t="s">
        <v>13</v>
      </c>
      <c r="H573" t="s">
        <v>13</v>
      </c>
      <c r="I573" s="6" t="str">
        <f t="shared" si="16"/>
        <v>B2_R2_C3_2075-2080</v>
      </c>
      <c r="J573" s="6" t="str">
        <f t="shared" si="17"/>
        <v>B2_R2_C3</v>
      </c>
    </row>
    <row r="574" spans="1:10" x14ac:dyDescent="0.3">
      <c r="A574" t="s">
        <v>81</v>
      </c>
      <c r="B574" t="s">
        <v>62</v>
      </c>
      <c r="C574" t="s">
        <v>63</v>
      </c>
      <c r="D574">
        <v>4.5</v>
      </c>
      <c r="E574">
        <v>0.1</v>
      </c>
      <c r="F574">
        <v>-2.4</v>
      </c>
      <c r="G574">
        <v>-10.5</v>
      </c>
      <c r="H574">
        <v>-14.8</v>
      </c>
      <c r="I574" s="6" t="str">
        <f t="shared" si="16"/>
        <v>B3_R1_C1_F1_2075-2080</v>
      </c>
      <c r="J574" s="6" t="str">
        <f t="shared" si="17"/>
        <v>B3_R1_C1_F1</v>
      </c>
    </row>
    <row r="575" spans="1:10" x14ac:dyDescent="0.3">
      <c r="A575" t="s">
        <v>81</v>
      </c>
      <c r="B575" t="s">
        <v>64</v>
      </c>
      <c r="C575" t="s">
        <v>65</v>
      </c>
      <c r="D575">
        <v>11.9</v>
      </c>
      <c r="E575">
        <v>4.9000000000000004</v>
      </c>
      <c r="F575">
        <v>-0.9</v>
      </c>
      <c r="G575">
        <v>-9.1999999999999993</v>
      </c>
      <c r="H575">
        <v>-12</v>
      </c>
      <c r="I575" s="6" t="str">
        <f t="shared" si="16"/>
        <v>B3_R1_C2_F1_2075-2080</v>
      </c>
      <c r="J575" s="6" t="str">
        <f t="shared" si="17"/>
        <v>B3_R1_C2_F1</v>
      </c>
    </row>
    <row r="576" spans="1:10" x14ac:dyDescent="0.3">
      <c r="A576" t="s">
        <v>81</v>
      </c>
      <c r="B576" t="s">
        <v>66</v>
      </c>
      <c r="C576" t="s">
        <v>67</v>
      </c>
      <c r="D576">
        <v>16.2</v>
      </c>
      <c r="E576">
        <v>7.4</v>
      </c>
      <c r="F576">
        <v>0.1</v>
      </c>
      <c r="G576">
        <v>-7.8</v>
      </c>
      <c r="H576">
        <v>-9.4</v>
      </c>
      <c r="I576" s="6" t="str">
        <f t="shared" si="16"/>
        <v>B3_R1_C3_F1_2075-2080</v>
      </c>
      <c r="J576" s="6" t="str">
        <f t="shared" si="17"/>
        <v>B3_R1_C3_F1</v>
      </c>
    </row>
    <row r="577" spans="1:10" x14ac:dyDescent="0.3">
      <c r="A577" t="s">
        <v>81</v>
      </c>
      <c r="B577" t="s">
        <v>68</v>
      </c>
      <c r="C577" t="s">
        <v>13</v>
      </c>
      <c r="D577">
        <v>2.8</v>
      </c>
      <c r="E577">
        <v>1</v>
      </c>
      <c r="F577" t="s">
        <v>13</v>
      </c>
      <c r="G577" t="s">
        <v>13</v>
      </c>
      <c r="H577" t="s">
        <v>13</v>
      </c>
      <c r="I577" s="6" t="str">
        <f t="shared" si="16"/>
        <v>B3_R2_C1_2075-2080</v>
      </c>
      <c r="J577" s="6" t="str">
        <f t="shared" si="17"/>
        <v>B3_R2_C1</v>
      </c>
    </row>
    <row r="578" spans="1:10" x14ac:dyDescent="0.3">
      <c r="A578" t="s">
        <v>81</v>
      </c>
      <c r="B578" t="s">
        <v>69</v>
      </c>
      <c r="C578" t="s">
        <v>13</v>
      </c>
      <c r="D578">
        <v>11</v>
      </c>
      <c r="E578">
        <v>5.4</v>
      </c>
      <c r="F578" t="s">
        <v>13</v>
      </c>
      <c r="G578" t="s">
        <v>13</v>
      </c>
      <c r="H578" t="s">
        <v>13</v>
      </c>
      <c r="I578" s="6" t="str">
        <f t="shared" si="16"/>
        <v>B3_R2_C2_2075-2080</v>
      </c>
      <c r="J578" s="6" t="str">
        <f t="shared" si="17"/>
        <v>B3_R2_C2</v>
      </c>
    </row>
    <row r="579" spans="1:10" x14ac:dyDescent="0.3">
      <c r="A579" t="s">
        <v>81</v>
      </c>
      <c r="B579" t="s">
        <v>70</v>
      </c>
      <c r="C579" t="s">
        <v>13</v>
      </c>
      <c r="D579">
        <v>15.4</v>
      </c>
      <c r="E579">
        <v>7.8</v>
      </c>
      <c r="F579" t="s">
        <v>13</v>
      </c>
      <c r="G579" t="s">
        <v>13</v>
      </c>
      <c r="H579" t="s">
        <v>13</v>
      </c>
      <c r="I579" s="6" t="str">
        <f t="shared" ref="I579" si="18">IF(C579="NA",B579,C579)&amp;"_"&amp;SUBSTITUTE(A579,"_","-")</f>
        <v>B3_R2_C3_2075-2080</v>
      </c>
      <c r="J579" s="6" t="str">
        <f t="shared" ref="J579" si="19">IF(C579="NA",B579,C579)</f>
        <v>B3_R2_C3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F0F0C-A561-4CE6-8A8A-5C84F87AE82A}">
  <dimension ref="A1:P3745"/>
  <sheetViews>
    <sheetView workbookViewId="0">
      <selection activeCell="P39" sqref="P39:P51"/>
    </sheetView>
  </sheetViews>
  <sheetFormatPr baseColWidth="10" defaultRowHeight="14.4" x14ac:dyDescent="0.3"/>
  <cols>
    <col min="14" max="14" width="33.88671875" style="6" customWidth="1"/>
    <col min="16" max="16" width="11.5546875" style="6"/>
  </cols>
  <sheetData>
    <row r="1" spans="1:16" x14ac:dyDescent="0.3">
      <c r="A1" t="s">
        <v>230</v>
      </c>
      <c r="B1" t="s">
        <v>209</v>
      </c>
      <c r="C1" t="s">
        <v>0</v>
      </c>
      <c r="D1" t="s">
        <v>228</v>
      </c>
      <c r="E1" t="s">
        <v>229</v>
      </c>
      <c r="F1" t="s">
        <v>210</v>
      </c>
      <c r="G1" t="s">
        <v>211</v>
      </c>
      <c r="H1" t="s">
        <v>273</v>
      </c>
      <c r="I1" t="s">
        <v>274</v>
      </c>
      <c r="J1" t="s">
        <v>212</v>
      </c>
      <c r="K1" t="s">
        <v>275</v>
      </c>
      <c r="L1" t="s">
        <v>276</v>
      </c>
      <c r="M1" t="s">
        <v>277</v>
      </c>
      <c r="N1" s="6" t="s">
        <v>123</v>
      </c>
      <c r="P1" s="6" t="s">
        <v>268</v>
      </c>
    </row>
    <row r="2" spans="1:16" x14ac:dyDescent="0.3">
      <c r="A2" t="s">
        <v>213</v>
      </c>
      <c r="B2" t="s">
        <v>12</v>
      </c>
      <c r="C2" t="s">
        <v>214</v>
      </c>
      <c r="D2" t="s">
        <v>115</v>
      </c>
      <c r="E2" t="s">
        <v>112</v>
      </c>
      <c r="F2">
        <v>18117</v>
      </c>
      <c r="G2">
        <v>9437</v>
      </c>
      <c r="H2">
        <v>1287</v>
      </c>
      <c r="I2">
        <v>1414</v>
      </c>
      <c r="J2">
        <v>5998</v>
      </c>
      <c r="K2">
        <v>27695</v>
      </c>
      <c r="L2">
        <v>12594</v>
      </c>
      <c r="M2">
        <v>55680</v>
      </c>
      <c r="N2" s="6" t="str">
        <f t="shared" ref="N2:N66" si="0">B2&amp;A2&amp;C2&amp;D2&amp;E2</f>
        <v>A1_R1_C1Île-de-France2020_2035RésineuxPrivé</v>
      </c>
      <c r="P2" s="6" t="s">
        <v>12</v>
      </c>
    </row>
    <row r="3" spans="1:16" x14ac:dyDescent="0.3">
      <c r="A3" t="s">
        <v>213</v>
      </c>
      <c r="B3" t="s">
        <v>12</v>
      </c>
      <c r="C3" t="s">
        <v>214</v>
      </c>
      <c r="D3" t="s">
        <v>115</v>
      </c>
      <c r="E3" t="s">
        <v>113</v>
      </c>
      <c r="F3">
        <v>47186</v>
      </c>
      <c r="G3">
        <v>15740</v>
      </c>
      <c r="H3">
        <v>6687</v>
      </c>
      <c r="I3">
        <v>0</v>
      </c>
      <c r="J3">
        <v>-1620</v>
      </c>
      <c r="K3">
        <v>63746</v>
      </c>
      <c r="L3">
        <v>12146</v>
      </c>
      <c r="M3">
        <v>69197</v>
      </c>
      <c r="N3" s="6" t="str">
        <f t="shared" si="0"/>
        <v>A1_R1_C1Île-de-France2020_2035RésineuxPublic</v>
      </c>
      <c r="P3" s="6" t="s">
        <v>14</v>
      </c>
    </row>
    <row r="4" spans="1:16" x14ac:dyDescent="0.3">
      <c r="A4" t="s">
        <v>213</v>
      </c>
      <c r="B4" t="s">
        <v>12</v>
      </c>
      <c r="C4" t="s">
        <v>214</v>
      </c>
      <c r="D4" t="s">
        <v>114</v>
      </c>
      <c r="E4" t="s">
        <v>112</v>
      </c>
      <c r="F4">
        <v>125347</v>
      </c>
      <c r="G4">
        <v>293391</v>
      </c>
      <c r="H4">
        <v>8171</v>
      </c>
      <c r="I4">
        <v>77492</v>
      </c>
      <c r="J4">
        <v>115087</v>
      </c>
      <c r="K4">
        <v>374111</v>
      </c>
      <c r="L4">
        <v>283790</v>
      </c>
      <c r="M4">
        <v>852139</v>
      </c>
      <c r="N4" s="6" t="str">
        <f t="shared" si="0"/>
        <v>A1_R1_C1Île-de-France2020_2035FeuillusPrivé</v>
      </c>
      <c r="P4" s="6" t="s">
        <v>15</v>
      </c>
    </row>
    <row r="5" spans="1:16" x14ac:dyDescent="0.3">
      <c r="A5" t="s">
        <v>213</v>
      </c>
      <c r="B5" t="s">
        <v>12</v>
      </c>
      <c r="C5" t="s">
        <v>214</v>
      </c>
      <c r="D5" t="s">
        <v>114</v>
      </c>
      <c r="E5" t="s">
        <v>113</v>
      </c>
      <c r="F5">
        <v>105717</v>
      </c>
      <c r="G5">
        <v>230109</v>
      </c>
      <c r="H5">
        <v>22147</v>
      </c>
      <c r="I5">
        <v>28399</v>
      </c>
      <c r="J5">
        <v>5575</v>
      </c>
      <c r="K5">
        <v>303796</v>
      </c>
      <c r="L5">
        <v>62898</v>
      </c>
      <c r="M5">
        <v>375258</v>
      </c>
      <c r="N5" s="6" t="str">
        <f t="shared" si="0"/>
        <v>A1_R1_C1Île-de-France2020_2035FeuillusPublic</v>
      </c>
      <c r="P5" s="6" t="s">
        <v>16</v>
      </c>
    </row>
    <row r="6" spans="1:16" x14ac:dyDescent="0.3">
      <c r="A6" t="s">
        <v>213</v>
      </c>
      <c r="B6" t="s">
        <v>12</v>
      </c>
      <c r="C6" t="s">
        <v>215</v>
      </c>
      <c r="D6" t="s">
        <v>115</v>
      </c>
      <c r="E6" t="s">
        <v>112</v>
      </c>
      <c r="F6">
        <v>24700</v>
      </c>
      <c r="G6">
        <v>12891</v>
      </c>
      <c r="H6">
        <v>923</v>
      </c>
      <c r="I6">
        <v>2326</v>
      </c>
      <c r="J6">
        <v>7066</v>
      </c>
      <c r="K6">
        <v>37961</v>
      </c>
      <c r="L6">
        <v>8171</v>
      </c>
      <c r="M6">
        <v>65335</v>
      </c>
      <c r="N6" s="6" t="str">
        <f t="shared" si="0"/>
        <v>A1_R1_C1Île-de-France2035_2050RésineuxPrivé</v>
      </c>
      <c r="P6" s="6" t="s">
        <v>17</v>
      </c>
    </row>
    <row r="7" spans="1:16" x14ac:dyDescent="0.3">
      <c r="A7" t="s">
        <v>213</v>
      </c>
      <c r="B7" t="s">
        <v>12</v>
      </c>
      <c r="C7" t="s">
        <v>215</v>
      </c>
      <c r="D7" t="s">
        <v>115</v>
      </c>
      <c r="E7" t="s">
        <v>113</v>
      </c>
      <c r="F7">
        <v>47297</v>
      </c>
      <c r="G7">
        <v>15177</v>
      </c>
      <c r="H7">
        <v>5764</v>
      </c>
      <c r="I7">
        <v>347</v>
      </c>
      <c r="J7">
        <v>-3876</v>
      </c>
      <c r="K7">
        <v>62880</v>
      </c>
      <c r="L7">
        <v>11136</v>
      </c>
      <c r="M7">
        <v>61179</v>
      </c>
      <c r="N7" s="6" t="str">
        <f t="shared" si="0"/>
        <v>A1_R1_C1Île-de-France2035_2050RésineuxPublic</v>
      </c>
      <c r="P7" s="6" t="s">
        <v>18</v>
      </c>
    </row>
    <row r="8" spans="1:16" x14ac:dyDescent="0.3">
      <c r="A8" t="s">
        <v>213</v>
      </c>
      <c r="B8" t="s">
        <v>12</v>
      </c>
      <c r="C8" t="s">
        <v>215</v>
      </c>
      <c r="D8" t="s">
        <v>114</v>
      </c>
      <c r="E8" t="s">
        <v>112</v>
      </c>
      <c r="F8">
        <v>165043</v>
      </c>
      <c r="G8">
        <v>355443</v>
      </c>
      <c r="H8">
        <v>10401</v>
      </c>
      <c r="I8">
        <v>12272</v>
      </c>
      <c r="J8">
        <v>123219</v>
      </c>
      <c r="K8">
        <v>461400</v>
      </c>
      <c r="L8">
        <v>239081</v>
      </c>
      <c r="M8">
        <v>905815</v>
      </c>
      <c r="N8" s="6" t="str">
        <f t="shared" si="0"/>
        <v>A1_R1_C1Île-de-France2035_2050FeuillusPrivé</v>
      </c>
      <c r="P8" s="6" t="s">
        <v>19</v>
      </c>
    </row>
    <row r="9" spans="1:16" x14ac:dyDescent="0.3">
      <c r="A9" t="s">
        <v>213</v>
      </c>
      <c r="B9" t="s">
        <v>12</v>
      </c>
      <c r="C9" t="s">
        <v>215</v>
      </c>
      <c r="D9" t="s">
        <v>114</v>
      </c>
      <c r="E9" t="s">
        <v>113</v>
      </c>
      <c r="F9">
        <v>103485</v>
      </c>
      <c r="G9">
        <v>245274</v>
      </c>
      <c r="H9">
        <v>16128</v>
      </c>
      <c r="I9">
        <v>31</v>
      </c>
      <c r="J9">
        <v>12289</v>
      </c>
      <c r="K9">
        <v>316098</v>
      </c>
      <c r="L9">
        <v>48925</v>
      </c>
      <c r="M9">
        <v>385380</v>
      </c>
      <c r="N9" s="6" t="str">
        <f t="shared" si="0"/>
        <v>A1_R1_C1Île-de-France2035_2050FeuillusPublic</v>
      </c>
      <c r="P9" s="6" t="s">
        <v>20</v>
      </c>
    </row>
    <row r="10" spans="1:16" x14ac:dyDescent="0.3">
      <c r="A10" t="s">
        <v>213</v>
      </c>
      <c r="B10" t="s">
        <v>14</v>
      </c>
      <c r="C10" t="s">
        <v>214</v>
      </c>
      <c r="D10" t="s">
        <v>115</v>
      </c>
      <c r="E10" t="s">
        <v>112</v>
      </c>
      <c r="F10">
        <v>18117</v>
      </c>
      <c r="G10">
        <v>9437</v>
      </c>
      <c r="H10">
        <v>1287</v>
      </c>
      <c r="I10">
        <v>1414</v>
      </c>
      <c r="J10">
        <v>5998</v>
      </c>
      <c r="K10">
        <v>27695</v>
      </c>
      <c r="L10">
        <v>12594</v>
      </c>
      <c r="M10">
        <v>55680</v>
      </c>
      <c r="N10" s="6" t="str">
        <f t="shared" si="0"/>
        <v>A1_R1_C2Île-de-France2020_2035RésineuxPrivé</v>
      </c>
      <c r="P10" s="6" t="s">
        <v>21</v>
      </c>
    </row>
    <row r="11" spans="1:16" x14ac:dyDescent="0.3">
      <c r="A11" t="s">
        <v>213</v>
      </c>
      <c r="B11" t="s">
        <v>14</v>
      </c>
      <c r="C11" t="s">
        <v>214</v>
      </c>
      <c r="D11" t="s">
        <v>115</v>
      </c>
      <c r="E11" t="s">
        <v>113</v>
      </c>
      <c r="F11">
        <v>47186</v>
      </c>
      <c r="G11">
        <v>15740</v>
      </c>
      <c r="H11">
        <v>6687</v>
      </c>
      <c r="I11">
        <v>0</v>
      </c>
      <c r="J11">
        <v>-1620</v>
      </c>
      <c r="K11">
        <v>63746</v>
      </c>
      <c r="L11">
        <v>12146</v>
      </c>
      <c r="M11">
        <v>69197</v>
      </c>
      <c r="N11" s="6" t="str">
        <f t="shared" si="0"/>
        <v>A1_R1_C2Île-de-France2020_2035RésineuxPublic</v>
      </c>
      <c r="P11" s="6" t="s">
        <v>22</v>
      </c>
    </row>
    <row r="12" spans="1:16" x14ac:dyDescent="0.3">
      <c r="A12" t="s">
        <v>213</v>
      </c>
      <c r="B12" t="s">
        <v>14</v>
      </c>
      <c r="C12" t="s">
        <v>214</v>
      </c>
      <c r="D12" t="s">
        <v>114</v>
      </c>
      <c r="E12" t="s">
        <v>112</v>
      </c>
      <c r="F12">
        <v>125347</v>
      </c>
      <c r="G12">
        <v>293391</v>
      </c>
      <c r="H12">
        <v>8171</v>
      </c>
      <c r="I12">
        <v>77492</v>
      </c>
      <c r="J12">
        <v>115087</v>
      </c>
      <c r="K12">
        <v>374111</v>
      </c>
      <c r="L12">
        <v>283790</v>
      </c>
      <c r="M12">
        <v>852139</v>
      </c>
      <c r="N12" s="6" t="str">
        <f t="shared" si="0"/>
        <v>A1_R1_C2Île-de-France2020_2035FeuillusPrivé</v>
      </c>
      <c r="P12" s="6" t="s">
        <v>23</v>
      </c>
    </row>
    <row r="13" spans="1:16" x14ac:dyDescent="0.3">
      <c r="A13" t="s">
        <v>213</v>
      </c>
      <c r="B13" t="s">
        <v>14</v>
      </c>
      <c r="C13" t="s">
        <v>214</v>
      </c>
      <c r="D13" t="s">
        <v>114</v>
      </c>
      <c r="E13" t="s">
        <v>113</v>
      </c>
      <c r="F13">
        <v>105717</v>
      </c>
      <c r="G13">
        <v>230109</v>
      </c>
      <c r="H13">
        <v>22147</v>
      </c>
      <c r="I13">
        <v>28399</v>
      </c>
      <c r="J13">
        <v>5575</v>
      </c>
      <c r="K13">
        <v>303796</v>
      </c>
      <c r="L13">
        <v>62898</v>
      </c>
      <c r="M13">
        <v>375258</v>
      </c>
      <c r="N13" s="6" t="str">
        <f t="shared" si="0"/>
        <v>A1_R1_C2Île-de-France2020_2035FeuillusPublic</v>
      </c>
      <c r="P13" s="6" t="s">
        <v>24</v>
      </c>
    </row>
    <row r="14" spans="1:16" x14ac:dyDescent="0.3">
      <c r="A14" t="s">
        <v>213</v>
      </c>
      <c r="B14" t="s">
        <v>14</v>
      </c>
      <c r="C14" t="s">
        <v>215</v>
      </c>
      <c r="D14" t="s">
        <v>115</v>
      </c>
      <c r="E14" t="s">
        <v>112</v>
      </c>
      <c r="F14">
        <v>17265</v>
      </c>
      <c r="G14">
        <v>9589</v>
      </c>
      <c r="H14">
        <v>873</v>
      </c>
      <c r="I14">
        <v>2259</v>
      </c>
      <c r="J14">
        <v>6267</v>
      </c>
      <c r="K14">
        <v>27162</v>
      </c>
      <c r="L14">
        <v>16477</v>
      </c>
      <c r="M14">
        <v>60402</v>
      </c>
      <c r="N14" s="6" t="str">
        <f t="shared" si="0"/>
        <v>A1_R1_C2Île-de-France2035_2050RésineuxPrivé</v>
      </c>
      <c r="P14" s="6" t="s">
        <v>25</v>
      </c>
    </row>
    <row r="15" spans="1:16" x14ac:dyDescent="0.3">
      <c r="A15" t="s">
        <v>213</v>
      </c>
      <c r="B15" t="s">
        <v>14</v>
      </c>
      <c r="C15" t="s">
        <v>215</v>
      </c>
      <c r="D15" t="s">
        <v>115</v>
      </c>
      <c r="E15" t="s">
        <v>113</v>
      </c>
      <c r="F15">
        <v>41540</v>
      </c>
      <c r="G15">
        <v>12964</v>
      </c>
      <c r="H15">
        <v>11669</v>
      </c>
      <c r="I15">
        <v>339</v>
      </c>
      <c r="J15">
        <v>-6401</v>
      </c>
      <c r="K15">
        <v>54768</v>
      </c>
      <c r="L15">
        <v>20912</v>
      </c>
      <c r="M15">
        <v>56241</v>
      </c>
      <c r="N15" s="6" t="str">
        <f t="shared" si="0"/>
        <v>A1_R1_C2Île-de-France2035_2050RésineuxPublic</v>
      </c>
      <c r="P15" s="6" t="s">
        <v>26</v>
      </c>
    </row>
    <row r="16" spans="1:16" x14ac:dyDescent="0.3">
      <c r="A16" t="s">
        <v>213</v>
      </c>
      <c r="B16" t="s">
        <v>14</v>
      </c>
      <c r="C16" t="s">
        <v>215</v>
      </c>
      <c r="D16" t="s">
        <v>114</v>
      </c>
      <c r="E16" t="s">
        <v>112</v>
      </c>
      <c r="F16">
        <v>127486</v>
      </c>
      <c r="G16">
        <v>266102</v>
      </c>
      <c r="H16">
        <v>5654</v>
      </c>
      <c r="I16">
        <v>12144</v>
      </c>
      <c r="J16">
        <v>29684</v>
      </c>
      <c r="K16">
        <v>350358</v>
      </c>
      <c r="L16">
        <v>429979</v>
      </c>
      <c r="M16">
        <v>795180</v>
      </c>
      <c r="N16" s="6" t="str">
        <f t="shared" si="0"/>
        <v>A1_R1_C2Île-de-France2035_2050FeuillusPrivé</v>
      </c>
      <c r="P16" s="6" t="s">
        <v>27</v>
      </c>
    </row>
    <row r="17" spans="1:16" x14ac:dyDescent="0.3">
      <c r="A17" t="s">
        <v>213</v>
      </c>
      <c r="B17" t="s">
        <v>14</v>
      </c>
      <c r="C17" t="s">
        <v>215</v>
      </c>
      <c r="D17" t="s">
        <v>114</v>
      </c>
      <c r="E17" t="s">
        <v>113</v>
      </c>
      <c r="F17">
        <v>86783</v>
      </c>
      <c r="G17">
        <v>207858</v>
      </c>
      <c r="H17">
        <v>30298</v>
      </c>
      <c r="I17">
        <v>31</v>
      </c>
      <c r="J17">
        <v>-8489</v>
      </c>
      <c r="K17">
        <v>267602</v>
      </c>
      <c r="L17">
        <v>96966</v>
      </c>
      <c r="M17">
        <v>343522</v>
      </c>
      <c r="N17" s="6" t="str">
        <f t="shared" si="0"/>
        <v>A1_R1_C2Île-de-France2035_2050FeuillusPublic</v>
      </c>
      <c r="P17" s="6" t="s">
        <v>28</v>
      </c>
    </row>
    <row r="18" spans="1:16" x14ac:dyDescent="0.3">
      <c r="A18" t="s">
        <v>213</v>
      </c>
      <c r="B18" t="s">
        <v>15</v>
      </c>
      <c r="C18" t="s">
        <v>214</v>
      </c>
      <c r="D18" t="s">
        <v>115</v>
      </c>
      <c r="E18" t="s">
        <v>112</v>
      </c>
      <c r="F18">
        <v>10096</v>
      </c>
      <c r="G18">
        <v>5593</v>
      </c>
      <c r="H18">
        <v>864</v>
      </c>
      <c r="I18">
        <v>1397</v>
      </c>
      <c r="J18">
        <v>6717</v>
      </c>
      <c r="K18">
        <v>15620</v>
      </c>
      <c r="L18">
        <v>18392</v>
      </c>
      <c r="M18">
        <v>51661</v>
      </c>
      <c r="N18" s="6" t="str">
        <f t="shared" si="0"/>
        <v>A1_R1_C3Île-de-France2020_2035RésineuxPrivé</v>
      </c>
      <c r="P18" s="6" t="s">
        <v>29</v>
      </c>
    </row>
    <row r="19" spans="1:16" x14ac:dyDescent="0.3">
      <c r="A19" t="s">
        <v>213</v>
      </c>
      <c r="B19" t="s">
        <v>15</v>
      </c>
      <c r="C19" t="s">
        <v>214</v>
      </c>
      <c r="D19" t="s">
        <v>115</v>
      </c>
      <c r="E19" t="s">
        <v>113</v>
      </c>
      <c r="F19">
        <v>42936</v>
      </c>
      <c r="G19">
        <v>14145</v>
      </c>
      <c r="H19">
        <v>9971</v>
      </c>
      <c r="I19">
        <v>0</v>
      </c>
      <c r="J19">
        <v>-3526</v>
      </c>
      <c r="K19">
        <v>57797</v>
      </c>
      <c r="L19">
        <v>17715</v>
      </c>
      <c r="M19">
        <v>63693</v>
      </c>
      <c r="N19" s="6" t="str">
        <f t="shared" si="0"/>
        <v>A1_R1_C3Île-de-France2020_2035RésineuxPublic</v>
      </c>
      <c r="P19" s="6" t="s">
        <v>30</v>
      </c>
    </row>
    <row r="20" spans="1:16" x14ac:dyDescent="0.3">
      <c r="A20" t="s">
        <v>213</v>
      </c>
      <c r="B20" t="s">
        <v>15</v>
      </c>
      <c r="C20" t="s">
        <v>214</v>
      </c>
      <c r="D20" t="s">
        <v>114</v>
      </c>
      <c r="E20" t="s">
        <v>112</v>
      </c>
      <c r="F20">
        <v>96090</v>
      </c>
      <c r="G20">
        <v>225829</v>
      </c>
      <c r="H20">
        <v>4063</v>
      </c>
      <c r="I20">
        <v>76755</v>
      </c>
      <c r="J20">
        <v>55646</v>
      </c>
      <c r="K20">
        <v>288363</v>
      </c>
      <c r="L20">
        <v>407254</v>
      </c>
      <c r="M20">
        <v>768339</v>
      </c>
      <c r="N20" s="6" t="str">
        <f t="shared" si="0"/>
        <v>A1_R1_C3Île-de-France2020_2035FeuillusPrivé</v>
      </c>
      <c r="P20" s="6" t="s">
        <v>31</v>
      </c>
    </row>
    <row r="21" spans="1:16" x14ac:dyDescent="0.3">
      <c r="A21" t="s">
        <v>213</v>
      </c>
      <c r="B21" t="s">
        <v>15</v>
      </c>
      <c r="C21" t="s">
        <v>214</v>
      </c>
      <c r="D21" t="s">
        <v>114</v>
      </c>
      <c r="E21" t="s">
        <v>113</v>
      </c>
      <c r="F21">
        <v>96221</v>
      </c>
      <c r="G21">
        <v>208414</v>
      </c>
      <c r="H21">
        <v>30616</v>
      </c>
      <c r="I21">
        <v>28213</v>
      </c>
      <c r="J21">
        <v>-11577</v>
      </c>
      <c r="K21">
        <v>275742</v>
      </c>
      <c r="L21">
        <v>90788</v>
      </c>
      <c r="M21">
        <v>341027</v>
      </c>
      <c r="N21" s="6" t="str">
        <f t="shared" si="0"/>
        <v>A1_R1_C3Île-de-France2020_2035FeuillusPublic</v>
      </c>
      <c r="P21" s="6" t="s">
        <v>33</v>
      </c>
    </row>
    <row r="22" spans="1:16" x14ac:dyDescent="0.3">
      <c r="A22" t="s">
        <v>213</v>
      </c>
      <c r="B22" t="s">
        <v>15</v>
      </c>
      <c r="C22" t="s">
        <v>215</v>
      </c>
      <c r="D22" t="s">
        <v>115</v>
      </c>
      <c r="E22" t="s">
        <v>112</v>
      </c>
      <c r="F22">
        <v>12404</v>
      </c>
      <c r="G22">
        <v>7076</v>
      </c>
      <c r="H22">
        <v>438</v>
      </c>
      <c r="I22">
        <v>1871</v>
      </c>
      <c r="J22">
        <v>7047</v>
      </c>
      <c r="K22">
        <v>19591</v>
      </c>
      <c r="L22">
        <v>21134</v>
      </c>
      <c r="M22">
        <v>59892</v>
      </c>
      <c r="N22" s="6" t="str">
        <f t="shared" si="0"/>
        <v>A1_R1_C3Île-de-France2035_2050RésineuxPrivé</v>
      </c>
      <c r="P22" s="6" t="s">
        <v>35</v>
      </c>
    </row>
    <row r="23" spans="1:16" x14ac:dyDescent="0.3">
      <c r="A23" t="s">
        <v>213</v>
      </c>
      <c r="B23" t="s">
        <v>15</v>
      </c>
      <c r="C23" t="s">
        <v>215</v>
      </c>
      <c r="D23" t="s">
        <v>115</v>
      </c>
      <c r="E23" t="s">
        <v>113</v>
      </c>
      <c r="F23">
        <v>37413</v>
      </c>
      <c r="G23">
        <v>11764</v>
      </c>
      <c r="H23">
        <v>11851</v>
      </c>
      <c r="I23">
        <v>280</v>
      </c>
      <c r="J23">
        <v>-5820</v>
      </c>
      <c r="K23">
        <v>49445</v>
      </c>
      <c r="L23">
        <v>21484</v>
      </c>
      <c r="M23">
        <v>53178</v>
      </c>
      <c r="N23" s="6" t="str">
        <f t="shared" si="0"/>
        <v>A1_R1_C3Île-de-France2035_2050RésineuxPublic</v>
      </c>
      <c r="P23" s="6" t="s">
        <v>37</v>
      </c>
    </row>
    <row r="24" spans="1:16" x14ac:dyDescent="0.3">
      <c r="A24" t="s">
        <v>213</v>
      </c>
      <c r="B24" t="s">
        <v>15</v>
      </c>
      <c r="C24" t="s">
        <v>215</v>
      </c>
      <c r="D24" t="s">
        <v>114</v>
      </c>
      <c r="E24" t="s">
        <v>112</v>
      </c>
      <c r="F24">
        <v>107166</v>
      </c>
      <c r="G24">
        <v>211095</v>
      </c>
      <c r="H24">
        <v>2775</v>
      </c>
      <c r="I24">
        <v>11083</v>
      </c>
      <c r="J24">
        <v>24244</v>
      </c>
      <c r="K24">
        <v>283599</v>
      </c>
      <c r="L24">
        <v>428468</v>
      </c>
      <c r="M24">
        <v>712565</v>
      </c>
      <c r="N24" s="6" t="str">
        <f t="shared" si="0"/>
        <v>A1_R1_C3Île-de-France2035_2050FeuillusPrivé</v>
      </c>
      <c r="P24" s="6" t="s">
        <v>38</v>
      </c>
    </row>
    <row r="25" spans="1:16" x14ac:dyDescent="0.3">
      <c r="A25" t="s">
        <v>213</v>
      </c>
      <c r="B25" t="s">
        <v>15</v>
      </c>
      <c r="C25" t="s">
        <v>215</v>
      </c>
      <c r="D25" t="s">
        <v>114</v>
      </c>
      <c r="E25" t="s">
        <v>113</v>
      </c>
      <c r="F25">
        <v>77522</v>
      </c>
      <c r="G25">
        <v>183950</v>
      </c>
      <c r="H25">
        <v>29889</v>
      </c>
      <c r="I25">
        <v>26</v>
      </c>
      <c r="J25">
        <v>-7981</v>
      </c>
      <c r="K25">
        <v>237594</v>
      </c>
      <c r="L25">
        <v>100772</v>
      </c>
      <c r="M25">
        <v>319200</v>
      </c>
      <c r="N25" s="6" t="str">
        <f t="shared" si="0"/>
        <v>A1_R1_C3Île-de-France2035_2050FeuillusPublic</v>
      </c>
      <c r="P25" s="6" t="s">
        <v>39</v>
      </c>
    </row>
    <row r="26" spans="1:16" x14ac:dyDescent="0.3">
      <c r="A26" t="s">
        <v>213</v>
      </c>
      <c r="B26" t="s">
        <v>16</v>
      </c>
      <c r="C26" t="s">
        <v>214</v>
      </c>
      <c r="D26" t="s">
        <v>115</v>
      </c>
      <c r="E26" t="s">
        <v>112</v>
      </c>
      <c r="F26">
        <v>18927</v>
      </c>
      <c r="G26">
        <v>9798</v>
      </c>
      <c r="H26">
        <v>1282</v>
      </c>
      <c r="I26">
        <v>1358</v>
      </c>
      <c r="J26">
        <v>4032</v>
      </c>
      <c r="K26">
        <v>28853</v>
      </c>
      <c r="L26">
        <v>11464</v>
      </c>
      <c r="M26">
        <v>50356</v>
      </c>
      <c r="N26" s="6" t="str">
        <f t="shared" si="0"/>
        <v>A1_R2_C1Île-de-France2020_2035RésineuxPrivé</v>
      </c>
      <c r="P26" s="6" t="s">
        <v>40</v>
      </c>
    </row>
    <row r="27" spans="1:16" x14ac:dyDescent="0.3">
      <c r="A27" t="s">
        <v>213</v>
      </c>
      <c r="B27" t="s">
        <v>16</v>
      </c>
      <c r="C27" t="s">
        <v>214</v>
      </c>
      <c r="D27" t="s">
        <v>115</v>
      </c>
      <c r="E27" t="s">
        <v>113</v>
      </c>
      <c r="F27">
        <v>47892</v>
      </c>
      <c r="G27">
        <v>15982</v>
      </c>
      <c r="H27">
        <v>6673</v>
      </c>
      <c r="I27">
        <v>0</v>
      </c>
      <c r="J27">
        <v>-2360</v>
      </c>
      <c r="K27">
        <v>64703</v>
      </c>
      <c r="L27">
        <v>11849</v>
      </c>
      <c r="M27">
        <v>67809</v>
      </c>
      <c r="N27" s="6" t="str">
        <f t="shared" si="0"/>
        <v>A1_R2_C1Île-de-France2020_2035RésineuxPublic</v>
      </c>
      <c r="P27" s="6" t="s">
        <v>42</v>
      </c>
    </row>
    <row r="28" spans="1:16" x14ac:dyDescent="0.3">
      <c r="A28" t="s">
        <v>213</v>
      </c>
      <c r="B28" t="s">
        <v>16</v>
      </c>
      <c r="C28" t="s">
        <v>214</v>
      </c>
      <c r="D28" t="s">
        <v>114</v>
      </c>
      <c r="E28" t="s">
        <v>112</v>
      </c>
      <c r="F28">
        <v>128194</v>
      </c>
      <c r="G28">
        <v>300993</v>
      </c>
      <c r="H28">
        <v>8162</v>
      </c>
      <c r="I28">
        <v>30500</v>
      </c>
      <c r="J28">
        <v>111229</v>
      </c>
      <c r="K28">
        <v>383699</v>
      </c>
      <c r="L28">
        <v>280987</v>
      </c>
      <c r="M28">
        <v>850636</v>
      </c>
      <c r="N28" s="6" t="str">
        <f t="shared" si="0"/>
        <v>A1_R2_C1Île-de-France2020_2035FeuillusPrivé</v>
      </c>
      <c r="P28" s="6" t="s">
        <v>55</v>
      </c>
    </row>
    <row r="29" spans="1:16" x14ac:dyDescent="0.3">
      <c r="A29" t="s">
        <v>213</v>
      </c>
      <c r="B29" t="s">
        <v>16</v>
      </c>
      <c r="C29" t="s">
        <v>214</v>
      </c>
      <c r="D29" t="s">
        <v>114</v>
      </c>
      <c r="E29" t="s">
        <v>113</v>
      </c>
      <c r="F29">
        <v>100494</v>
      </c>
      <c r="G29">
        <v>230158</v>
      </c>
      <c r="H29">
        <v>22294</v>
      </c>
      <c r="I29">
        <v>11899</v>
      </c>
      <c r="J29">
        <v>8344</v>
      </c>
      <c r="K29">
        <v>299974</v>
      </c>
      <c r="L29">
        <v>62619</v>
      </c>
      <c r="M29">
        <v>375783</v>
      </c>
      <c r="N29" s="6" t="str">
        <f t="shared" si="0"/>
        <v>A1_R2_C1Île-de-France2020_2035FeuillusPublic</v>
      </c>
      <c r="P29" s="6" t="s">
        <v>58</v>
      </c>
    </row>
    <row r="30" spans="1:16" x14ac:dyDescent="0.3">
      <c r="A30" t="s">
        <v>213</v>
      </c>
      <c r="B30" t="s">
        <v>16</v>
      </c>
      <c r="C30" t="s">
        <v>215</v>
      </c>
      <c r="D30" t="s">
        <v>115</v>
      </c>
      <c r="E30" t="s">
        <v>112</v>
      </c>
      <c r="F30">
        <v>23378</v>
      </c>
      <c r="G30">
        <v>12032</v>
      </c>
      <c r="H30">
        <v>969</v>
      </c>
      <c r="I30">
        <v>635</v>
      </c>
      <c r="J30">
        <v>4189</v>
      </c>
      <c r="K30">
        <v>35770</v>
      </c>
      <c r="L30">
        <v>6723</v>
      </c>
      <c r="M30">
        <v>53798</v>
      </c>
      <c r="N30" s="6" t="str">
        <f t="shared" si="0"/>
        <v>A1_R2_C1Île-de-France2035_2050RésineuxPrivé</v>
      </c>
      <c r="P30" s="6" t="s">
        <v>59</v>
      </c>
    </row>
    <row r="31" spans="1:16" x14ac:dyDescent="0.3">
      <c r="A31" t="s">
        <v>213</v>
      </c>
      <c r="B31" t="s">
        <v>16</v>
      </c>
      <c r="C31" t="s">
        <v>215</v>
      </c>
      <c r="D31" t="s">
        <v>115</v>
      </c>
      <c r="E31" t="s">
        <v>113</v>
      </c>
      <c r="F31">
        <v>46250</v>
      </c>
      <c r="G31">
        <v>14747</v>
      </c>
      <c r="H31">
        <v>5742</v>
      </c>
      <c r="I31">
        <v>0</v>
      </c>
      <c r="J31">
        <v>-4335</v>
      </c>
      <c r="K31">
        <v>61397</v>
      </c>
      <c r="L31">
        <v>10709</v>
      </c>
      <c r="M31">
        <v>58048</v>
      </c>
      <c r="N31" s="6" t="str">
        <f t="shared" si="0"/>
        <v>A1_R2_C1Île-de-France2035_2050RésineuxPublic</v>
      </c>
      <c r="P31" s="6" t="s">
        <v>61</v>
      </c>
    </row>
    <row r="32" spans="1:16" x14ac:dyDescent="0.3">
      <c r="A32" t="s">
        <v>213</v>
      </c>
      <c r="B32" t="s">
        <v>16</v>
      </c>
      <c r="C32" t="s">
        <v>215</v>
      </c>
      <c r="D32" t="s">
        <v>114</v>
      </c>
      <c r="E32" t="s">
        <v>112</v>
      </c>
      <c r="F32">
        <v>156570</v>
      </c>
      <c r="G32">
        <v>348819</v>
      </c>
      <c r="H32">
        <v>9911</v>
      </c>
      <c r="I32">
        <v>2779</v>
      </c>
      <c r="J32">
        <v>127454</v>
      </c>
      <c r="K32">
        <v>447297</v>
      </c>
      <c r="L32">
        <v>239742</v>
      </c>
      <c r="M32">
        <v>900940</v>
      </c>
      <c r="N32" s="6" t="str">
        <f t="shared" si="0"/>
        <v>A1_R2_C1Île-de-France2035_2050FeuillusPrivé</v>
      </c>
      <c r="P32" s="6" t="s">
        <v>62</v>
      </c>
    </row>
    <row r="33" spans="1:16" x14ac:dyDescent="0.3">
      <c r="A33" t="s">
        <v>213</v>
      </c>
      <c r="B33" t="s">
        <v>16</v>
      </c>
      <c r="C33" t="s">
        <v>215</v>
      </c>
      <c r="D33" t="s">
        <v>114</v>
      </c>
      <c r="E33" t="s">
        <v>113</v>
      </c>
      <c r="F33">
        <v>103852</v>
      </c>
      <c r="G33">
        <v>243405</v>
      </c>
      <c r="H33">
        <v>16363</v>
      </c>
      <c r="I33">
        <v>6</v>
      </c>
      <c r="J33">
        <v>13203</v>
      </c>
      <c r="K33">
        <v>314475</v>
      </c>
      <c r="L33">
        <v>48997</v>
      </c>
      <c r="M33">
        <v>385306</v>
      </c>
      <c r="N33" s="6" t="str">
        <f t="shared" si="0"/>
        <v>A1_R2_C1Île-de-France2035_2050FeuillusPublic</v>
      </c>
      <c r="P33" s="6" t="s">
        <v>64</v>
      </c>
    </row>
    <row r="34" spans="1:16" x14ac:dyDescent="0.3">
      <c r="A34" t="s">
        <v>213</v>
      </c>
      <c r="B34" t="s">
        <v>17</v>
      </c>
      <c r="C34" t="s">
        <v>214</v>
      </c>
      <c r="D34" t="s">
        <v>115</v>
      </c>
      <c r="E34" t="s">
        <v>112</v>
      </c>
      <c r="F34">
        <v>18927</v>
      </c>
      <c r="G34">
        <v>9798</v>
      </c>
      <c r="H34">
        <v>1282</v>
      </c>
      <c r="I34">
        <v>1358</v>
      </c>
      <c r="J34">
        <v>4032</v>
      </c>
      <c r="K34">
        <v>28853</v>
      </c>
      <c r="L34">
        <v>11464</v>
      </c>
      <c r="M34">
        <v>50356</v>
      </c>
      <c r="N34" s="6" t="str">
        <f t="shared" si="0"/>
        <v>A1_R2_C2Île-de-France2020_2035RésineuxPrivé</v>
      </c>
      <c r="P34" s="6" t="s">
        <v>66</v>
      </c>
    </row>
    <row r="35" spans="1:16" x14ac:dyDescent="0.3">
      <c r="A35" t="s">
        <v>213</v>
      </c>
      <c r="B35" t="s">
        <v>17</v>
      </c>
      <c r="C35" t="s">
        <v>214</v>
      </c>
      <c r="D35" t="s">
        <v>115</v>
      </c>
      <c r="E35" t="s">
        <v>113</v>
      </c>
      <c r="F35">
        <v>47892</v>
      </c>
      <c r="G35">
        <v>15982</v>
      </c>
      <c r="H35">
        <v>6673</v>
      </c>
      <c r="I35">
        <v>0</v>
      </c>
      <c r="J35">
        <v>-2360</v>
      </c>
      <c r="K35">
        <v>64703</v>
      </c>
      <c r="L35">
        <v>11849</v>
      </c>
      <c r="M35">
        <v>67809</v>
      </c>
      <c r="N35" s="6" t="str">
        <f t="shared" si="0"/>
        <v>A1_R2_C2Île-de-France2020_2035RésineuxPublic</v>
      </c>
      <c r="P35" s="6" t="s">
        <v>68</v>
      </c>
    </row>
    <row r="36" spans="1:16" x14ac:dyDescent="0.3">
      <c r="A36" t="s">
        <v>213</v>
      </c>
      <c r="B36" t="s">
        <v>17</v>
      </c>
      <c r="C36" t="s">
        <v>214</v>
      </c>
      <c r="D36" t="s">
        <v>114</v>
      </c>
      <c r="E36" t="s">
        <v>112</v>
      </c>
      <c r="F36">
        <v>128194</v>
      </c>
      <c r="G36">
        <v>300993</v>
      </c>
      <c r="H36">
        <v>8162</v>
      </c>
      <c r="I36">
        <v>30500</v>
      </c>
      <c r="J36">
        <v>111229</v>
      </c>
      <c r="K36">
        <v>383699</v>
      </c>
      <c r="L36">
        <v>280987</v>
      </c>
      <c r="M36">
        <v>850636</v>
      </c>
      <c r="N36" s="6" t="str">
        <f t="shared" si="0"/>
        <v>A1_R2_C2Île-de-France2020_2035FeuillusPrivé</v>
      </c>
      <c r="P36" s="6" t="s">
        <v>69</v>
      </c>
    </row>
    <row r="37" spans="1:16" x14ac:dyDescent="0.3">
      <c r="A37" t="s">
        <v>213</v>
      </c>
      <c r="B37" t="s">
        <v>17</v>
      </c>
      <c r="C37" t="s">
        <v>214</v>
      </c>
      <c r="D37" t="s">
        <v>114</v>
      </c>
      <c r="E37" t="s">
        <v>113</v>
      </c>
      <c r="F37">
        <v>100494</v>
      </c>
      <c r="G37">
        <v>230158</v>
      </c>
      <c r="H37">
        <v>22294</v>
      </c>
      <c r="I37">
        <v>11899</v>
      </c>
      <c r="J37">
        <v>8344</v>
      </c>
      <c r="K37">
        <v>299974</v>
      </c>
      <c r="L37">
        <v>62619</v>
      </c>
      <c r="M37">
        <v>375783</v>
      </c>
      <c r="N37" s="6" t="str">
        <f t="shared" si="0"/>
        <v>A1_R2_C2Île-de-France2020_2035FeuillusPublic</v>
      </c>
      <c r="P37" s="6" t="s">
        <v>70</v>
      </c>
    </row>
    <row r="38" spans="1:16" x14ac:dyDescent="0.3">
      <c r="A38" t="s">
        <v>213</v>
      </c>
      <c r="B38" t="s">
        <v>17</v>
      </c>
      <c r="C38" t="s">
        <v>215</v>
      </c>
      <c r="D38" t="s">
        <v>115</v>
      </c>
      <c r="E38" t="s">
        <v>112</v>
      </c>
      <c r="F38">
        <v>15729</v>
      </c>
      <c r="G38">
        <v>8665</v>
      </c>
      <c r="H38">
        <v>845</v>
      </c>
      <c r="I38">
        <v>609</v>
      </c>
      <c r="J38">
        <v>3748</v>
      </c>
      <c r="K38">
        <v>24717</v>
      </c>
      <c r="L38">
        <v>14441</v>
      </c>
      <c r="M38">
        <v>48968</v>
      </c>
      <c r="N38" s="6" t="str">
        <f t="shared" si="0"/>
        <v>A1_R2_C2Île-de-France2035_2050RésineuxPrivé</v>
      </c>
    </row>
    <row r="39" spans="1:16" x14ac:dyDescent="0.3">
      <c r="A39" t="s">
        <v>213</v>
      </c>
      <c r="B39" t="s">
        <v>17</v>
      </c>
      <c r="C39" t="s">
        <v>215</v>
      </c>
      <c r="D39" t="s">
        <v>115</v>
      </c>
      <c r="E39" t="s">
        <v>113</v>
      </c>
      <c r="F39">
        <v>40680</v>
      </c>
      <c r="G39">
        <v>12640</v>
      </c>
      <c r="H39">
        <v>11071</v>
      </c>
      <c r="I39">
        <v>0</v>
      </c>
      <c r="J39">
        <v>-6975</v>
      </c>
      <c r="K39">
        <v>53585</v>
      </c>
      <c r="L39">
        <v>20568</v>
      </c>
      <c r="M39">
        <v>53156</v>
      </c>
      <c r="N39" s="6" t="str">
        <f t="shared" si="0"/>
        <v>A1_R2_C2Île-de-France2035_2050RésineuxPublic</v>
      </c>
      <c r="P39" s="6" t="s">
        <v>213</v>
      </c>
    </row>
    <row r="40" spans="1:16" x14ac:dyDescent="0.3">
      <c r="A40" t="s">
        <v>213</v>
      </c>
      <c r="B40" t="s">
        <v>17</v>
      </c>
      <c r="C40" t="s">
        <v>215</v>
      </c>
      <c r="D40" t="s">
        <v>114</v>
      </c>
      <c r="E40" t="s">
        <v>112</v>
      </c>
      <c r="F40">
        <v>119404</v>
      </c>
      <c r="G40">
        <v>259832</v>
      </c>
      <c r="H40">
        <v>4987</v>
      </c>
      <c r="I40">
        <v>2750</v>
      </c>
      <c r="J40">
        <v>33151</v>
      </c>
      <c r="K40">
        <v>336757</v>
      </c>
      <c r="L40">
        <v>429507</v>
      </c>
      <c r="M40">
        <v>787945</v>
      </c>
      <c r="N40" s="6" t="str">
        <f t="shared" si="0"/>
        <v>A1_R2_C2Île-de-France2035_2050FeuillusPrivé</v>
      </c>
      <c r="P40" s="6" t="s">
        <v>216</v>
      </c>
    </row>
    <row r="41" spans="1:16" x14ac:dyDescent="0.3">
      <c r="A41" t="s">
        <v>213</v>
      </c>
      <c r="B41" t="s">
        <v>17</v>
      </c>
      <c r="C41" t="s">
        <v>215</v>
      </c>
      <c r="D41" t="s">
        <v>114</v>
      </c>
      <c r="E41" t="s">
        <v>113</v>
      </c>
      <c r="F41">
        <v>87454</v>
      </c>
      <c r="G41">
        <v>207027</v>
      </c>
      <c r="H41">
        <v>28427</v>
      </c>
      <c r="I41">
        <v>6</v>
      </c>
      <c r="J41">
        <v>-7839</v>
      </c>
      <c r="K41">
        <v>267214</v>
      </c>
      <c r="L41">
        <v>97215</v>
      </c>
      <c r="M41">
        <v>344594</v>
      </c>
      <c r="N41" s="6" t="str">
        <f t="shared" si="0"/>
        <v>A1_R2_C2Île-de-France2035_2050FeuillusPublic</v>
      </c>
      <c r="P41" s="6" t="s">
        <v>217</v>
      </c>
    </row>
    <row r="42" spans="1:16" x14ac:dyDescent="0.3">
      <c r="A42" t="s">
        <v>213</v>
      </c>
      <c r="B42" t="s">
        <v>18</v>
      </c>
      <c r="C42" t="s">
        <v>214</v>
      </c>
      <c r="D42" t="s">
        <v>115</v>
      </c>
      <c r="E42" t="s">
        <v>112</v>
      </c>
      <c r="F42">
        <v>11077</v>
      </c>
      <c r="G42">
        <v>6028</v>
      </c>
      <c r="H42">
        <v>861</v>
      </c>
      <c r="I42">
        <v>1369</v>
      </c>
      <c r="J42">
        <v>4795</v>
      </c>
      <c r="K42">
        <v>17033</v>
      </c>
      <c r="L42">
        <v>17082</v>
      </c>
      <c r="M42">
        <v>46494</v>
      </c>
      <c r="N42" s="6" t="str">
        <f t="shared" si="0"/>
        <v>A1_R2_C3Île-de-France2020_2035RésineuxPrivé</v>
      </c>
      <c r="P42" s="6" t="s">
        <v>218</v>
      </c>
    </row>
    <row r="43" spans="1:16" x14ac:dyDescent="0.3">
      <c r="A43" t="s">
        <v>213</v>
      </c>
      <c r="B43" t="s">
        <v>18</v>
      </c>
      <c r="C43" t="s">
        <v>214</v>
      </c>
      <c r="D43" t="s">
        <v>115</v>
      </c>
      <c r="E43" t="s">
        <v>113</v>
      </c>
      <c r="F43">
        <v>43428</v>
      </c>
      <c r="G43">
        <v>14330</v>
      </c>
      <c r="H43">
        <v>9951</v>
      </c>
      <c r="I43">
        <v>0</v>
      </c>
      <c r="J43">
        <v>-4119</v>
      </c>
      <c r="K43">
        <v>58476</v>
      </c>
      <c r="L43">
        <v>17377</v>
      </c>
      <c r="M43">
        <v>62405</v>
      </c>
      <c r="N43" s="6" t="str">
        <f t="shared" si="0"/>
        <v>A1_R2_C3Île-de-France2020_2035RésineuxPublic</v>
      </c>
      <c r="P43" s="6" t="s">
        <v>219</v>
      </c>
    </row>
    <row r="44" spans="1:16" x14ac:dyDescent="0.3">
      <c r="A44" t="s">
        <v>213</v>
      </c>
      <c r="B44" t="s">
        <v>18</v>
      </c>
      <c r="C44" t="s">
        <v>214</v>
      </c>
      <c r="D44" t="s">
        <v>114</v>
      </c>
      <c r="E44" t="s">
        <v>112</v>
      </c>
      <c r="F44">
        <v>97709</v>
      </c>
      <c r="G44">
        <v>226132</v>
      </c>
      <c r="H44">
        <v>3948</v>
      </c>
      <c r="I44">
        <v>30042</v>
      </c>
      <c r="J44">
        <v>55095</v>
      </c>
      <c r="K44">
        <v>290370</v>
      </c>
      <c r="L44">
        <v>406378</v>
      </c>
      <c r="M44">
        <v>767799</v>
      </c>
      <c r="N44" s="6" t="str">
        <f t="shared" si="0"/>
        <v>A1_R2_C3Île-de-France2020_2035FeuillusPrivé</v>
      </c>
      <c r="P44" s="6" t="s">
        <v>220</v>
      </c>
    </row>
    <row r="45" spans="1:16" x14ac:dyDescent="0.3">
      <c r="A45" t="s">
        <v>213</v>
      </c>
      <c r="B45" t="s">
        <v>18</v>
      </c>
      <c r="C45" t="s">
        <v>214</v>
      </c>
      <c r="D45" t="s">
        <v>114</v>
      </c>
      <c r="E45" t="s">
        <v>113</v>
      </c>
      <c r="F45">
        <v>89965</v>
      </c>
      <c r="G45">
        <v>207770</v>
      </c>
      <c r="H45">
        <v>30836</v>
      </c>
      <c r="I45">
        <v>11711</v>
      </c>
      <c r="J45">
        <v>-7839</v>
      </c>
      <c r="K45">
        <v>270514</v>
      </c>
      <c r="L45">
        <v>90019</v>
      </c>
      <c r="M45">
        <v>341445</v>
      </c>
      <c r="N45" s="6" t="str">
        <f t="shared" si="0"/>
        <v>A1_R2_C3Île-de-France2020_2035FeuillusPublic</v>
      </c>
      <c r="P45" s="6" t="s">
        <v>221</v>
      </c>
    </row>
    <row r="46" spans="1:16" x14ac:dyDescent="0.3">
      <c r="A46" t="s">
        <v>213</v>
      </c>
      <c r="B46" t="s">
        <v>18</v>
      </c>
      <c r="C46" t="s">
        <v>215</v>
      </c>
      <c r="D46" t="s">
        <v>115</v>
      </c>
      <c r="E46" t="s">
        <v>112</v>
      </c>
      <c r="F46">
        <v>10974</v>
      </c>
      <c r="G46">
        <v>6250</v>
      </c>
      <c r="H46">
        <v>423</v>
      </c>
      <c r="I46">
        <v>505</v>
      </c>
      <c r="J46">
        <v>5129</v>
      </c>
      <c r="K46">
        <v>17348</v>
      </c>
      <c r="L46">
        <v>17778</v>
      </c>
      <c r="M46">
        <v>49007</v>
      </c>
      <c r="N46" s="6" t="str">
        <f t="shared" si="0"/>
        <v>A1_R2_C3Île-de-France2035_2050RésineuxPrivé</v>
      </c>
      <c r="P46" s="6" t="s">
        <v>222</v>
      </c>
    </row>
    <row r="47" spans="1:16" x14ac:dyDescent="0.3">
      <c r="A47" t="s">
        <v>213</v>
      </c>
      <c r="B47" t="s">
        <v>18</v>
      </c>
      <c r="C47" t="s">
        <v>215</v>
      </c>
      <c r="D47" t="s">
        <v>115</v>
      </c>
      <c r="E47" t="s">
        <v>113</v>
      </c>
      <c r="F47">
        <v>36096</v>
      </c>
      <c r="G47">
        <v>11287</v>
      </c>
      <c r="H47">
        <v>11757</v>
      </c>
      <c r="I47">
        <v>0</v>
      </c>
      <c r="J47">
        <v>-6184</v>
      </c>
      <c r="K47">
        <v>47639</v>
      </c>
      <c r="L47">
        <v>21050</v>
      </c>
      <c r="M47">
        <v>49998</v>
      </c>
      <c r="N47" s="6" t="str">
        <f t="shared" si="0"/>
        <v>A1_R2_C3Île-de-France2035_2050RésineuxPublic</v>
      </c>
      <c r="P47" s="6" t="s">
        <v>223</v>
      </c>
    </row>
    <row r="48" spans="1:16" x14ac:dyDescent="0.3">
      <c r="A48" t="s">
        <v>213</v>
      </c>
      <c r="B48" t="s">
        <v>18</v>
      </c>
      <c r="C48" t="s">
        <v>215</v>
      </c>
      <c r="D48" t="s">
        <v>114</v>
      </c>
      <c r="E48" t="s">
        <v>112</v>
      </c>
      <c r="F48">
        <v>98866</v>
      </c>
      <c r="G48">
        <v>204807</v>
      </c>
      <c r="H48">
        <v>2622</v>
      </c>
      <c r="I48">
        <v>2510</v>
      </c>
      <c r="J48">
        <v>27529</v>
      </c>
      <c r="K48">
        <v>270022</v>
      </c>
      <c r="L48">
        <v>429067</v>
      </c>
      <c r="M48">
        <v>706130</v>
      </c>
      <c r="N48" s="6" t="str">
        <f t="shared" si="0"/>
        <v>A1_R2_C3Île-de-France2035_2050FeuillusPrivé</v>
      </c>
      <c r="P48" s="6" t="s">
        <v>224</v>
      </c>
    </row>
    <row r="49" spans="1:16" x14ac:dyDescent="0.3">
      <c r="A49" t="s">
        <v>213</v>
      </c>
      <c r="B49" t="s">
        <v>18</v>
      </c>
      <c r="C49" t="s">
        <v>215</v>
      </c>
      <c r="D49" t="s">
        <v>114</v>
      </c>
      <c r="E49" t="s">
        <v>113</v>
      </c>
      <c r="F49">
        <v>76095</v>
      </c>
      <c r="G49">
        <v>180310</v>
      </c>
      <c r="H49">
        <v>30527</v>
      </c>
      <c r="I49">
        <v>5</v>
      </c>
      <c r="J49">
        <v>-5188</v>
      </c>
      <c r="K49">
        <v>232993</v>
      </c>
      <c r="L49">
        <v>101023</v>
      </c>
      <c r="M49">
        <v>319663</v>
      </c>
      <c r="N49" s="6" t="str">
        <f t="shared" si="0"/>
        <v>A1_R2_C3Île-de-France2035_2050FeuillusPublic</v>
      </c>
      <c r="P49" s="6" t="s">
        <v>225</v>
      </c>
    </row>
    <row r="50" spans="1:16" x14ac:dyDescent="0.3">
      <c r="A50" t="s">
        <v>213</v>
      </c>
      <c r="B50" t="s">
        <v>19</v>
      </c>
      <c r="C50" t="s">
        <v>214</v>
      </c>
      <c r="D50" t="s">
        <v>115</v>
      </c>
      <c r="E50" t="s">
        <v>112</v>
      </c>
      <c r="F50">
        <v>20796</v>
      </c>
      <c r="G50">
        <v>10545</v>
      </c>
      <c r="H50">
        <v>1678</v>
      </c>
      <c r="I50">
        <v>1389</v>
      </c>
      <c r="J50">
        <v>4489</v>
      </c>
      <c r="K50">
        <v>31520</v>
      </c>
      <c r="L50">
        <v>12383</v>
      </c>
      <c r="M50">
        <v>55008</v>
      </c>
      <c r="N50" s="6" t="str">
        <f t="shared" si="0"/>
        <v>A2_R1_C1Île-de-France2020_2035RésineuxPrivé</v>
      </c>
      <c r="P50" s="6" t="s">
        <v>226</v>
      </c>
    </row>
    <row r="51" spans="1:16" x14ac:dyDescent="0.3">
      <c r="A51" t="s">
        <v>213</v>
      </c>
      <c r="B51" t="s">
        <v>19</v>
      </c>
      <c r="C51" t="s">
        <v>214</v>
      </c>
      <c r="D51" t="s">
        <v>115</v>
      </c>
      <c r="E51" t="s">
        <v>113</v>
      </c>
      <c r="F51">
        <v>49937</v>
      </c>
      <c r="G51">
        <v>16673</v>
      </c>
      <c r="H51">
        <v>6600</v>
      </c>
      <c r="I51">
        <v>0</v>
      </c>
      <c r="J51">
        <v>-3100</v>
      </c>
      <c r="K51">
        <v>67469</v>
      </c>
      <c r="L51">
        <v>12051</v>
      </c>
      <c r="M51">
        <v>68652</v>
      </c>
      <c r="N51" s="6" t="str">
        <f t="shared" si="0"/>
        <v>A2_R1_C1Île-de-France2020_2035RésineuxPublic</v>
      </c>
      <c r="P51" s="6" t="s">
        <v>227</v>
      </c>
    </row>
    <row r="52" spans="1:16" x14ac:dyDescent="0.3">
      <c r="A52" t="s">
        <v>213</v>
      </c>
      <c r="B52" t="s">
        <v>19</v>
      </c>
      <c r="C52" t="s">
        <v>214</v>
      </c>
      <c r="D52" t="s">
        <v>114</v>
      </c>
      <c r="E52" t="s">
        <v>112</v>
      </c>
      <c r="F52">
        <v>139970</v>
      </c>
      <c r="G52">
        <v>331429</v>
      </c>
      <c r="H52">
        <v>8884</v>
      </c>
      <c r="I52">
        <v>76979</v>
      </c>
      <c r="J52">
        <v>90082</v>
      </c>
      <c r="K52">
        <v>420992</v>
      </c>
      <c r="L52">
        <v>279052</v>
      </c>
      <c r="M52">
        <v>846353</v>
      </c>
      <c r="N52" s="6" t="str">
        <f t="shared" si="0"/>
        <v>A2_R1_C1Île-de-France2020_2035FeuillusPrivé</v>
      </c>
    </row>
    <row r="53" spans="1:16" x14ac:dyDescent="0.3">
      <c r="A53" t="s">
        <v>213</v>
      </c>
      <c r="B53" t="s">
        <v>19</v>
      </c>
      <c r="C53" t="s">
        <v>214</v>
      </c>
      <c r="D53" t="s">
        <v>114</v>
      </c>
      <c r="E53" t="s">
        <v>113</v>
      </c>
      <c r="F53">
        <v>112462</v>
      </c>
      <c r="G53">
        <v>244710</v>
      </c>
      <c r="H53">
        <v>22117</v>
      </c>
      <c r="I53">
        <v>28304</v>
      </c>
      <c r="J53">
        <v>-5101</v>
      </c>
      <c r="K53">
        <v>323055</v>
      </c>
      <c r="L53">
        <v>62051</v>
      </c>
      <c r="M53">
        <v>373327</v>
      </c>
      <c r="N53" s="6" t="str">
        <f t="shared" si="0"/>
        <v>A2_R1_C1Île-de-France2020_2035FeuillusPublic</v>
      </c>
    </row>
    <row r="54" spans="1:16" x14ac:dyDescent="0.3">
      <c r="A54" t="s">
        <v>213</v>
      </c>
      <c r="B54" t="s">
        <v>19</v>
      </c>
      <c r="C54" t="s">
        <v>215</v>
      </c>
      <c r="D54" t="s">
        <v>115</v>
      </c>
      <c r="E54" t="s">
        <v>112</v>
      </c>
      <c r="F54">
        <v>25244</v>
      </c>
      <c r="G54">
        <v>13295</v>
      </c>
      <c r="H54">
        <v>1408</v>
      </c>
      <c r="I54">
        <v>2326</v>
      </c>
      <c r="J54">
        <v>6304</v>
      </c>
      <c r="K54">
        <v>38989</v>
      </c>
      <c r="L54">
        <v>8327</v>
      </c>
      <c r="M54">
        <v>64268</v>
      </c>
      <c r="N54" s="6" t="str">
        <f t="shared" si="0"/>
        <v>A2_R1_C1Île-de-France2035_2050RésineuxPrivé</v>
      </c>
    </row>
    <row r="55" spans="1:16" x14ac:dyDescent="0.3">
      <c r="A55" t="s">
        <v>213</v>
      </c>
      <c r="B55" t="s">
        <v>19</v>
      </c>
      <c r="C55" t="s">
        <v>215</v>
      </c>
      <c r="D55" t="s">
        <v>115</v>
      </c>
      <c r="E55" t="s">
        <v>113</v>
      </c>
      <c r="F55">
        <v>48322</v>
      </c>
      <c r="G55">
        <v>15545</v>
      </c>
      <c r="H55">
        <v>5902</v>
      </c>
      <c r="I55">
        <v>347</v>
      </c>
      <c r="J55">
        <v>-4751</v>
      </c>
      <c r="K55">
        <v>64282</v>
      </c>
      <c r="L55">
        <v>10393</v>
      </c>
      <c r="M55">
        <v>59420</v>
      </c>
      <c r="N55" s="6" t="str">
        <f t="shared" si="0"/>
        <v>A2_R1_C1Île-de-France2035_2050RésineuxPublic</v>
      </c>
    </row>
    <row r="56" spans="1:16" x14ac:dyDescent="0.3">
      <c r="A56" t="s">
        <v>213</v>
      </c>
      <c r="B56" t="s">
        <v>19</v>
      </c>
      <c r="C56" t="s">
        <v>215</v>
      </c>
      <c r="D56" t="s">
        <v>114</v>
      </c>
      <c r="E56" t="s">
        <v>112</v>
      </c>
      <c r="F56">
        <v>181831</v>
      </c>
      <c r="G56">
        <v>397347</v>
      </c>
      <c r="H56">
        <v>17770</v>
      </c>
      <c r="I56">
        <v>12272</v>
      </c>
      <c r="J56">
        <v>95605</v>
      </c>
      <c r="K56">
        <v>513021</v>
      </c>
      <c r="L56">
        <v>222752</v>
      </c>
      <c r="M56">
        <v>889704</v>
      </c>
      <c r="N56" s="6" t="str">
        <f t="shared" si="0"/>
        <v>A2_R1_C1Île-de-France2035_2050FeuillusPrivé</v>
      </c>
    </row>
    <row r="57" spans="1:16" x14ac:dyDescent="0.3">
      <c r="A57" t="s">
        <v>213</v>
      </c>
      <c r="B57" t="s">
        <v>19</v>
      </c>
      <c r="C57" t="s">
        <v>215</v>
      </c>
      <c r="D57" t="s">
        <v>114</v>
      </c>
      <c r="E57" t="s">
        <v>113</v>
      </c>
      <c r="F57">
        <v>106603</v>
      </c>
      <c r="G57">
        <v>251918</v>
      </c>
      <c r="H57">
        <v>16469</v>
      </c>
      <c r="I57">
        <v>31</v>
      </c>
      <c r="J57">
        <v>7576</v>
      </c>
      <c r="K57">
        <v>324843</v>
      </c>
      <c r="L57">
        <v>46468</v>
      </c>
      <c r="M57">
        <v>382974</v>
      </c>
      <c r="N57" s="6" t="str">
        <f t="shared" si="0"/>
        <v>A2_R1_C1Île-de-France2035_2050FeuillusPublic</v>
      </c>
    </row>
    <row r="58" spans="1:16" x14ac:dyDescent="0.3">
      <c r="A58" t="s">
        <v>213</v>
      </c>
      <c r="B58" t="s">
        <v>20</v>
      </c>
      <c r="C58" t="s">
        <v>214</v>
      </c>
      <c r="D58" t="s">
        <v>115</v>
      </c>
      <c r="E58" t="s">
        <v>112</v>
      </c>
      <c r="F58">
        <v>20796</v>
      </c>
      <c r="G58">
        <v>10545</v>
      </c>
      <c r="H58">
        <v>1678</v>
      </c>
      <c r="I58">
        <v>1389</v>
      </c>
      <c r="J58">
        <v>4489</v>
      </c>
      <c r="K58">
        <v>31520</v>
      </c>
      <c r="L58">
        <v>12383</v>
      </c>
      <c r="M58">
        <v>55008</v>
      </c>
      <c r="N58" s="6" t="str">
        <f t="shared" si="0"/>
        <v>A2_R1_C2Île-de-France2020_2035RésineuxPrivé</v>
      </c>
    </row>
    <row r="59" spans="1:16" x14ac:dyDescent="0.3">
      <c r="A59" t="s">
        <v>213</v>
      </c>
      <c r="B59" t="s">
        <v>20</v>
      </c>
      <c r="C59" t="s">
        <v>214</v>
      </c>
      <c r="D59" t="s">
        <v>115</v>
      </c>
      <c r="E59" t="s">
        <v>113</v>
      </c>
      <c r="F59">
        <v>49937</v>
      </c>
      <c r="G59">
        <v>16673</v>
      </c>
      <c r="H59">
        <v>6600</v>
      </c>
      <c r="I59">
        <v>0</v>
      </c>
      <c r="J59">
        <v>-3100</v>
      </c>
      <c r="K59">
        <v>67469</v>
      </c>
      <c r="L59">
        <v>12051</v>
      </c>
      <c r="M59">
        <v>68652</v>
      </c>
      <c r="N59" s="6" t="str">
        <f t="shared" si="0"/>
        <v>A2_R1_C2Île-de-France2020_2035RésineuxPublic</v>
      </c>
    </row>
    <row r="60" spans="1:16" x14ac:dyDescent="0.3">
      <c r="A60" t="s">
        <v>213</v>
      </c>
      <c r="B60" t="s">
        <v>20</v>
      </c>
      <c r="C60" t="s">
        <v>214</v>
      </c>
      <c r="D60" t="s">
        <v>114</v>
      </c>
      <c r="E60" t="s">
        <v>112</v>
      </c>
      <c r="F60">
        <v>139970</v>
      </c>
      <c r="G60">
        <v>331429</v>
      </c>
      <c r="H60">
        <v>8884</v>
      </c>
      <c r="I60">
        <v>76979</v>
      </c>
      <c r="J60">
        <v>90082</v>
      </c>
      <c r="K60">
        <v>420992</v>
      </c>
      <c r="L60">
        <v>279052</v>
      </c>
      <c r="M60">
        <v>846353</v>
      </c>
      <c r="N60" s="6" t="str">
        <f t="shared" si="0"/>
        <v>A2_R1_C2Île-de-France2020_2035FeuillusPrivé</v>
      </c>
    </row>
    <row r="61" spans="1:16" x14ac:dyDescent="0.3">
      <c r="A61" t="s">
        <v>213</v>
      </c>
      <c r="B61" t="s">
        <v>20</v>
      </c>
      <c r="C61" t="s">
        <v>214</v>
      </c>
      <c r="D61" t="s">
        <v>114</v>
      </c>
      <c r="E61" t="s">
        <v>113</v>
      </c>
      <c r="F61">
        <v>112462</v>
      </c>
      <c r="G61">
        <v>244710</v>
      </c>
      <c r="H61">
        <v>22117</v>
      </c>
      <c r="I61">
        <v>28304</v>
      </c>
      <c r="J61">
        <v>-5101</v>
      </c>
      <c r="K61">
        <v>323055</v>
      </c>
      <c r="L61">
        <v>62051</v>
      </c>
      <c r="M61">
        <v>373327</v>
      </c>
      <c r="N61" s="6" t="str">
        <f t="shared" si="0"/>
        <v>A2_R1_C2Île-de-France2020_2035FeuillusPublic</v>
      </c>
    </row>
    <row r="62" spans="1:16" x14ac:dyDescent="0.3">
      <c r="A62" t="s">
        <v>213</v>
      </c>
      <c r="B62" t="s">
        <v>20</v>
      </c>
      <c r="C62" t="s">
        <v>215</v>
      </c>
      <c r="D62" t="s">
        <v>115</v>
      </c>
      <c r="E62" t="s">
        <v>112</v>
      </c>
      <c r="F62">
        <v>20831</v>
      </c>
      <c r="G62">
        <v>11210</v>
      </c>
      <c r="H62">
        <v>1775</v>
      </c>
      <c r="I62">
        <v>2259</v>
      </c>
      <c r="J62">
        <v>3990</v>
      </c>
      <c r="K62">
        <v>32389</v>
      </c>
      <c r="L62">
        <v>16262</v>
      </c>
      <c r="M62">
        <v>59083</v>
      </c>
      <c r="N62" s="6" t="str">
        <f t="shared" si="0"/>
        <v>A2_R1_C2Île-de-France2035_2050RésineuxPrivé</v>
      </c>
    </row>
    <row r="63" spans="1:16" x14ac:dyDescent="0.3">
      <c r="A63" t="s">
        <v>213</v>
      </c>
      <c r="B63" t="s">
        <v>20</v>
      </c>
      <c r="C63" t="s">
        <v>215</v>
      </c>
      <c r="D63" t="s">
        <v>115</v>
      </c>
      <c r="E63" t="s">
        <v>113</v>
      </c>
      <c r="F63">
        <v>44267</v>
      </c>
      <c r="G63">
        <v>13909</v>
      </c>
      <c r="H63">
        <v>10260</v>
      </c>
      <c r="I63">
        <v>339</v>
      </c>
      <c r="J63">
        <v>-7885</v>
      </c>
      <c r="K63">
        <v>58489</v>
      </c>
      <c r="L63">
        <v>19511</v>
      </c>
      <c r="M63">
        <v>54371</v>
      </c>
      <c r="N63" s="6" t="str">
        <f t="shared" si="0"/>
        <v>A2_R1_C2Île-de-France2035_2050RésineuxPublic</v>
      </c>
    </row>
    <row r="64" spans="1:16" x14ac:dyDescent="0.3">
      <c r="A64" t="s">
        <v>213</v>
      </c>
      <c r="B64" t="s">
        <v>20</v>
      </c>
      <c r="C64" t="s">
        <v>215</v>
      </c>
      <c r="D64" t="s">
        <v>114</v>
      </c>
      <c r="E64" t="s">
        <v>112</v>
      </c>
      <c r="F64">
        <v>143383</v>
      </c>
      <c r="G64">
        <v>297574</v>
      </c>
      <c r="H64">
        <v>9678</v>
      </c>
      <c r="I64">
        <v>12144</v>
      </c>
      <c r="J64">
        <v>8860</v>
      </c>
      <c r="K64">
        <v>391483</v>
      </c>
      <c r="L64">
        <v>412773</v>
      </c>
      <c r="M64">
        <v>781827</v>
      </c>
      <c r="N64" s="6" t="str">
        <f t="shared" si="0"/>
        <v>A2_R1_C2Île-de-France2035_2050FeuillusPrivé</v>
      </c>
    </row>
    <row r="65" spans="1:14" x14ac:dyDescent="0.3">
      <c r="A65" t="s">
        <v>213</v>
      </c>
      <c r="B65" t="s">
        <v>20</v>
      </c>
      <c r="C65" t="s">
        <v>215</v>
      </c>
      <c r="D65" t="s">
        <v>114</v>
      </c>
      <c r="E65" t="s">
        <v>113</v>
      </c>
      <c r="F65">
        <v>96064</v>
      </c>
      <c r="G65">
        <v>224137</v>
      </c>
      <c r="H65">
        <v>30512</v>
      </c>
      <c r="I65">
        <v>31</v>
      </c>
      <c r="J65">
        <v>-18950</v>
      </c>
      <c r="K65">
        <v>290188</v>
      </c>
      <c r="L65">
        <v>89840</v>
      </c>
      <c r="M65">
        <v>340113</v>
      </c>
      <c r="N65" s="6" t="str">
        <f t="shared" si="0"/>
        <v>A2_R1_C2Île-de-France2035_2050FeuillusPublic</v>
      </c>
    </row>
    <row r="66" spans="1:14" x14ac:dyDescent="0.3">
      <c r="A66" t="s">
        <v>213</v>
      </c>
      <c r="B66" t="s">
        <v>21</v>
      </c>
      <c r="C66" t="s">
        <v>214</v>
      </c>
      <c r="D66" t="s">
        <v>115</v>
      </c>
      <c r="E66" t="s">
        <v>112</v>
      </c>
      <c r="F66">
        <v>13960</v>
      </c>
      <c r="G66">
        <v>7891</v>
      </c>
      <c r="H66">
        <v>1546</v>
      </c>
      <c r="I66">
        <v>1399</v>
      </c>
      <c r="J66">
        <v>4348</v>
      </c>
      <c r="K66">
        <v>22040</v>
      </c>
      <c r="L66">
        <v>17913</v>
      </c>
      <c r="M66">
        <v>50610</v>
      </c>
      <c r="N66" s="6" t="str">
        <f t="shared" si="0"/>
        <v>A2_R1_C3Île-de-France2020_2035RésineuxPrivé</v>
      </c>
    </row>
    <row r="67" spans="1:14" x14ac:dyDescent="0.3">
      <c r="A67" t="s">
        <v>213</v>
      </c>
      <c r="B67" t="s">
        <v>21</v>
      </c>
      <c r="C67" t="s">
        <v>214</v>
      </c>
      <c r="D67" t="s">
        <v>115</v>
      </c>
      <c r="E67" t="s">
        <v>113</v>
      </c>
      <c r="F67">
        <v>44696</v>
      </c>
      <c r="G67">
        <v>14723</v>
      </c>
      <c r="H67">
        <v>9873</v>
      </c>
      <c r="I67">
        <v>0</v>
      </c>
      <c r="J67">
        <v>-4441</v>
      </c>
      <c r="K67">
        <v>60168</v>
      </c>
      <c r="L67">
        <v>17564</v>
      </c>
      <c r="M67">
        <v>63314</v>
      </c>
      <c r="N67" s="6" t="str">
        <f t="shared" ref="N67:N130" si="1">B67&amp;A67&amp;C67&amp;D67&amp;E67</f>
        <v>A2_R1_C3Île-de-France2020_2035RésineuxPublic</v>
      </c>
    </row>
    <row r="68" spans="1:14" x14ac:dyDescent="0.3">
      <c r="A68" t="s">
        <v>213</v>
      </c>
      <c r="B68" t="s">
        <v>21</v>
      </c>
      <c r="C68" t="s">
        <v>214</v>
      </c>
      <c r="D68" t="s">
        <v>114</v>
      </c>
      <c r="E68" t="s">
        <v>112</v>
      </c>
      <c r="F68">
        <v>107984</v>
      </c>
      <c r="G68">
        <v>250794</v>
      </c>
      <c r="H68">
        <v>6291</v>
      </c>
      <c r="I68">
        <v>76365</v>
      </c>
      <c r="J68">
        <v>40498</v>
      </c>
      <c r="K68">
        <v>320886</v>
      </c>
      <c r="L68">
        <v>401401</v>
      </c>
      <c r="M68">
        <v>766481</v>
      </c>
      <c r="N68" s="6" t="str">
        <f t="shared" si="1"/>
        <v>A2_R1_C3Île-de-France2020_2035FeuillusPrivé</v>
      </c>
    </row>
    <row r="69" spans="1:14" x14ac:dyDescent="0.3">
      <c r="A69" t="s">
        <v>213</v>
      </c>
      <c r="B69" t="s">
        <v>21</v>
      </c>
      <c r="C69" t="s">
        <v>214</v>
      </c>
      <c r="D69" t="s">
        <v>114</v>
      </c>
      <c r="E69" t="s">
        <v>113</v>
      </c>
      <c r="F69">
        <v>100911</v>
      </c>
      <c r="G69">
        <v>218363</v>
      </c>
      <c r="H69">
        <v>31082</v>
      </c>
      <c r="I69">
        <v>28069</v>
      </c>
      <c r="J69">
        <v>-17846</v>
      </c>
      <c r="K69">
        <v>288890</v>
      </c>
      <c r="L69">
        <v>88597</v>
      </c>
      <c r="M69">
        <v>340212</v>
      </c>
      <c r="N69" s="6" t="str">
        <f t="shared" si="1"/>
        <v>A2_R1_C3Île-de-France2020_2035FeuillusPublic</v>
      </c>
    </row>
    <row r="70" spans="1:14" x14ac:dyDescent="0.3">
      <c r="A70" t="s">
        <v>213</v>
      </c>
      <c r="B70" t="s">
        <v>21</v>
      </c>
      <c r="C70" t="s">
        <v>215</v>
      </c>
      <c r="D70" t="s">
        <v>115</v>
      </c>
      <c r="E70" t="s">
        <v>112</v>
      </c>
      <c r="F70">
        <v>14752</v>
      </c>
      <c r="G70">
        <v>8368</v>
      </c>
      <c r="H70">
        <v>932</v>
      </c>
      <c r="I70">
        <v>1871</v>
      </c>
      <c r="J70">
        <v>5144</v>
      </c>
      <c r="K70">
        <v>23384</v>
      </c>
      <c r="L70">
        <v>20176</v>
      </c>
      <c r="M70">
        <v>57141</v>
      </c>
      <c r="N70" s="6" t="str">
        <f t="shared" si="1"/>
        <v>A2_R1_C3Île-de-France2035_2050RésineuxPrivé</v>
      </c>
    </row>
    <row r="71" spans="1:14" x14ac:dyDescent="0.3">
      <c r="A71" t="s">
        <v>213</v>
      </c>
      <c r="B71" t="s">
        <v>21</v>
      </c>
      <c r="C71" t="s">
        <v>215</v>
      </c>
      <c r="D71" t="s">
        <v>115</v>
      </c>
      <c r="E71" t="s">
        <v>113</v>
      </c>
      <c r="F71">
        <v>40799</v>
      </c>
      <c r="G71">
        <v>12840</v>
      </c>
      <c r="H71">
        <v>11530</v>
      </c>
      <c r="I71">
        <v>280</v>
      </c>
      <c r="J71">
        <v>-7403</v>
      </c>
      <c r="K71">
        <v>53946</v>
      </c>
      <c r="L71">
        <v>20237</v>
      </c>
      <c r="M71">
        <v>51997</v>
      </c>
      <c r="N71" s="6" t="str">
        <f t="shared" si="1"/>
        <v>A2_R1_C3Île-de-France2035_2050RésineuxPublic</v>
      </c>
    </row>
    <row r="72" spans="1:14" x14ac:dyDescent="0.3">
      <c r="A72" t="s">
        <v>213</v>
      </c>
      <c r="B72" t="s">
        <v>21</v>
      </c>
      <c r="C72" t="s">
        <v>215</v>
      </c>
      <c r="D72" t="s">
        <v>114</v>
      </c>
      <c r="E72" t="s">
        <v>112</v>
      </c>
      <c r="F72">
        <v>121685</v>
      </c>
      <c r="G72">
        <v>237434</v>
      </c>
      <c r="H72">
        <v>4197</v>
      </c>
      <c r="I72">
        <v>11083</v>
      </c>
      <c r="J72">
        <v>8561</v>
      </c>
      <c r="K72">
        <v>318941</v>
      </c>
      <c r="L72">
        <v>414247</v>
      </c>
      <c r="M72">
        <v>706022</v>
      </c>
      <c r="N72" s="6" t="str">
        <f t="shared" si="1"/>
        <v>A2_R1_C3Île-de-France2035_2050FeuillusPrivé</v>
      </c>
    </row>
    <row r="73" spans="1:14" x14ac:dyDescent="0.3">
      <c r="A73" t="s">
        <v>213</v>
      </c>
      <c r="B73" t="s">
        <v>21</v>
      </c>
      <c r="C73" t="s">
        <v>215</v>
      </c>
      <c r="D73" t="s">
        <v>114</v>
      </c>
      <c r="E73" t="s">
        <v>113</v>
      </c>
      <c r="F73">
        <v>88420</v>
      </c>
      <c r="G73">
        <v>202333</v>
      </c>
      <c r="H73">
        <v>32995</v>
      </c>
      <c r="I73">
        <v>26</v>
      </c>
      <c r="J73">
        <v>-19199</v>
      </c>
      <c r="K73">
        <v>263403</v>
      </c>
      <c r="L73">
        <v>94600</v>
      </c>
      <c r="M73">
        <v>318304</v>
      </c>
      <c r="N73" s="6" t="str">
        <f t="shared" si="1"/>
        <v>A2_R1_C3Île-de-France2035_2050FeuillusPublic</v>
      </c>
    </row>
    <row r="74" spans="1:14" x14ac:dyDescent="0.3">
      <c r="A74" t="s">
        <v>213</v>
      </c>
      <c r="B74" t="s">
        <v>22</v>
      </c>
      <c r="C74" t="s">
        <v>214</v>
      </c>
      <c r="D74" t="s">
        <v>115</v>
      </c>
      <c r="E74" t="s">
        <v>112</v>
      </c>
      <c r="F74">
        <v>21272</v>
      </c>
      <c r="G74">
        <v>10749</v>
      </c>
      <c r="H74">
        <v>1673</v>
      </c>
      <c r="I74">
        <v>1355</v>
      </c>
      <c r="J74">
        <v>2704</v>
      </c>
      <c r="K74">
        <v>32189</v>
      </c>
      <c r="L74">
        <v>11265</v>
      </c>
      <c r="M74">
        <v>49704</v>
      </c>
      <c r="N74" s="6" t="str">
        <f t="shared" si="1"/>
        <v>A2_R2_C1Île-de-France2020_2035RésineuxPrivé</v>
      </c>
    </row>
    <row r="75" spans="1:14" x14ac:dyDescent="0.3">
      <c r="A75" t="s">
        <v>213</v>
      </c>
      <c r="B75" t="s">
        <v>22</v>
      </c>
      <c r="C75" t="s">
        <v>214</v>
      </c>
      <c r="D75" t="s">
        <v>115</v>
      </c>
      <c r="E75" t="s">
        <v>113</v>
      </c>
      <c r="F75">
        <v>50254</v>
      </c>
      <c r="G75">
        <v>16778</v>
      </c>
      <c r="H75">
        <v>6586</v>
      </c>
      <c r="I75">
        <v>0</v>
      </c>
      <c r="J75">
        <v>-3659</v>
      </c>
      <c r="K75">
        <v>67897</v>
      </c>
      <c r="L75">
        <v>11753</v>
      </c>
      <c r="M75">
        <v>67240</v>
      </c>
      <c r="N75" s="6" t="str">
        <f t="shared" si="1"/>
        <v>A2_R2_C1Île-de-France2020_2035RésineuxPublic</v>
      </c>
    </row>
    <row r="76" spans="1:14" x14ac:dyDescent="0.3">
      <c r="A76" t="s">
        <v>213</v>
      </c>
      <c r="B76" t="s">
        <v>22</v>
      </c>
      <c r="C76" t="s">
        <v>214</v>
      </c>
      <c r="D76" t="s">
        <v>114</v>
      </c>
      <c r="E76" t="s">
        <v>112</v>
      </c>
      <c r="F76">
        <v>139475</v>
      </c>
      <c r="G76">
        <v>328350</v>
      </c>
      <c r="H76">
        <v>10021</v>
      </c>
      <c r="I76">
        <v>30213</v>
      </c>
      <c r="J76">
        <v>93747</v>
      </c>
      <c r="K76">
        <v>417824</v>
      </c>
      <c r="L76">
        <v>276981</v>
      </c>
      <c r="M76">
        <v>847560</v>
      </c>
      <c r="N76" s="6" t="str">
        <f t="shared" si="1"/>
        <v>A2_R2_C1Île-de-France2020_2035FeuillusPrivé</v>
      </c>
    </row>
    <row r="77" spans="1:14" x14ac:dyDescent="0.3">
      <c r="A77" t="s">
        <v>213</v>
      </c>
      <c r="B77" t="s">
        <v>22</v>
      </c>
      <c r="C77" t="s">
        <v>214</v>
      </c>
      <c r="D77" t="s">
        <v>114</v>
      </c>
      <c r="E77" t="s">
        <v>113</v>
      </c>
      <c r="F77">
        <v>106476</v>
      </c>
      <c r="G77">
        <v>243135</v>
      </c>
      <c r="H77">
        <v>22283</v>
      </c>
      <c r="I77">
        <v>11845</v>
      </c>
      <c r="J77">
        <v>-1156</v>
      </c>
      <c r="K77">
        <v>317085</v>
      </c>
      <c r="L77">
        <v>61841</v>
      </c>
      <c r="M77">
        <v>373997</v>
      </c>
      <c r="N77" s="6" t="str">
        <f t="shared" si="1"/>
        <v>A2_R2_C1Île-de-France2020_2035FeuillusPublic</v>
      </c>
    </row>
    <row r="78" spans="1:14" x14ac:dyDescent="0.3">
      <c r="A78" t="s">
        <v>213</v>
      </c>
      <c r="B78" t="s">
        <v>22</v>
      </c>
      <c r="C78" t="s">
        <v>215</v>
      </c>
      <c r="D78" t="s">
        <v>115</v>
      </c>
      <c r="E78" t="s">
        <v>112</v>
      </c>
      <c r="F78">
        <v>23975</v>
      </c>
      <c r="G78">
        <v>12474</v>
      </c>
      <c r="H78">
        <v>1383</v>
      </c>
      <c r="I78">
        <v>635</v>
      </c>
      <c r="J78">
        <v>3421</v>
      </c>
      <c r="K78">
        <v>36891</v>
      </c>
      <c r="L78">
        <v>6798</v>
      </c>
      <c r="M78">
        <v>52738</v>
      </c>
      <c r="N78" s="6" t="str">
        <f t="shared" si="1"/>
        <v>A2_R2_C1Île-de-France2035_2050RésineuxPrivé</v>
      </c>
    </row>
    <row r="79" spans="1:14" x14ac:dyDescent="0.3">
      <c r="A79" t="s">
        <v>213</v>
      </c>
      <c r="B79" t="s">
        <v>22</v>
      </c>
      <c r="C79" t="s">
        <v>215</v>
      </c>
      <c r="D79" t="s">
        <v>115</v>
      </c>
      <c r="E79" t="s">
        <v>113</v>
      </c>
      <c r="F79">
        <v>47955</v>
      </c>
      <c r="G79">
        <v>15355</v>
      </c>
      <c r="H79">
        <v>5867</v>
      </c>
      <c r="I79">
        <v>0</v>
      </c>
      <c r="J79">
        <v>-5478</v>
      </c>
      <c r="K79">
        <v>63725</v>
      </c>
      <c r="L79">
        <v>9882</v>
      </c>
      <c r="M79">
        <v>56379</v>
      </c>
      <c r="N79" s="6" t="str">
        <f t="shared" si="1"/>
        <v>A2_R2_C1Île-de-France2035_2050RésineuxPublic</v>
      </c>
    </row>
    <row r="80" spans="1:14" x14ac:dyDescent="0.3">
      <c r="A80" t="s">
        <v>213</v>
      </c>
      <c r="B80" t="s">
        <v>22</v>
      </c>
      <c r="C80" t="s">
        <v>215</v>
      </c>
      <c r="D80" t="s">
        <v>114</v>
      </c>
      <c r="E80" t="s">
        <v>112</v>
      </c>
      <c r="F80">
        <v>174671</v>
      </c>
      <c r="G80">
        <v>394680</v>
      </c>
      <c r="H80">
        <v>17022</v>
      </c>
      <c r="I80">
        <v>2779</v>
      </c>
      <c r="J80">
        <v>98158</v>
      </c>
      <c r="K80">
        <v>503473</v>
      </c>
      <c r="L80">
        <v>224949</v>
      </c>
      <c r="M80">
        <v>887388</v>
      </c>
      <c r="N80" s="6" t="str">
        <f t="shared" si="1"/>
        <v>A2_R2_C1Île-de-France2035_2050FeuillusPrivé</v>
      </c>
    </row>
    <row r="81" spans="1:14" x14ac:dyDescent="0.3">
      <c r="A81" t="s">
        <v>213</v>
      </c>
      <c r="B81" t="s">
        <v>22</v>
      </c>
      <c r="C81" t="s">
        <v>215</v>
      </c>
      <c r="D81" t="s">
        <v>114</v>
      </c>
      <c r="E81" t="s">
        <v>113</v>
      </c>
      <c r="F81">
        <v>108042</v>
      </c>
      <c r="G81">
        <v>252229</v>
      </c>
      <c r="H81">
        <v>16517</v>
      </c>
      <c r="I81">
        <v>6</v>
      </c>
      <c r="J81">
        <v>7840</v>
      </c>
      <c r="K81">
        <v>326130</v>
      </c>
      <c r="L81">
        <v>46538</v>
      </c>
      <c r="M81">
        <v>384701</v>
      </c>
      <c r="N81" s="6" t="str">
        <f t="shared" si="1"/>
        <v>A2_R2_C1Île-de-France2035_2050FeuillusPublic</v>
      </c>
    </row>
    <row r="82" spans="1:14" x14ac:dyDescent="0.3">
      <c r="A82" t="s">
        <v>213</v>
      </c>
      <c r="B82" t="s">
        <v>23</v>
      </c>
      <c r="C82" t="s">
        <v>214</v>
      </c>
      <c r="D82" t="s">
        <v>115</v>
      </c>
      <c r="E82" t="s">
        <v>112</v>
      </c>
      <c r="F82">
        <v>21272</v>
      </c>
      <c r="G82">
        <v>10749</v>
      </c>
      <c r="H82">
        <v>1673</v>
      </c>
      <c r="I82">
        <v>1355</v>
      </c>
      <c r="J82">
        <v>2704</v>
      </c>
      <c r="K82">
        <v>32189</v>
      </c>
      <c r="L82">
        <v>11265</v>
      </c>
      <c r="M82">
        <v>49704</v>
      </c>
      <c r="N82" s="6" t="str">
        <f t="shared" si="1"/>
        <v>A2_R2_C2Île-de-France2020_2035RésineuxPrivé</v>
      </c>
    </row>
    <row r="83" spans="1:14" x14ac:dyDescent="0.3">
      <c r="A83" t="s">
        <v>213</v>
      </c>
      <c r="B83" t="s">
        <v>23</v>
      </c>
      <c r="C83" t="s">
        <v>214</v>
      </c>
      <c r="D83" t="s">
        <v>115</v>
      </c>
      <c r="E83" t="s">
        <v>113</v>
      </c>
      <c r="F83">
        <v>50254</v>
      </c>
      <c r="G83">
        <v>16778</v>
      </c>
      <c r="H83">
        <v>6586</v>
      </c>
      <c r="I83">
        <v>0</v>
      </c>
      <c r="J83">
        <v>-3659</v>
      </c>
      <c r="K83">
        <v>67897</v>
      </c>
      <c r="L83">
        <v>11753</v>
      </c>
      <c r="M83">
        <v>67240</v>
      </c>
      <c r="N83" s="6" t="str">
        <f t="shared" si="1"/>
        <v>A2_R2_C2Île-de-France2020_2035RésineuxPublic</v>
      </c>
    </row>
    <row r="84" spans="1:14" x14ac:dyDescent="0.3">
      <c r="A84" t="s">
        <v>213</v>
      </c>
      <c r="B84" t="s">
        <v>23</v>
      </c>
      <c r="C84" t="s">
        <v>214</v>
      </c>
      <c r="D84" t="s">
        <v>114</v>
      </c>
      <c r="E84" t="s">
        <v>112</v>
      </c>
      <c r="F84">
        <v>139475</v>
      </c>
      <c r="G84">
        <v>328350</v>
      </c>
      <c r="H84">
        <v>10021</v>
      </c>
      <c r="I84">
        <v>30213</v>
      </c>
      <c r="J84">
        <v>93747</v>
      </c>
      <c r="K84">
        <v>417824</v>
      </c>
      <c r="L84">
        <v>276981</v>
      </c>
      <c r="M84">
        <v>847560</v>
      </c>
      <c r="N84" s="6" t="str">
        <f t="shared" si="1"/>
        <v>A2_R2_C2Île-de-France2020_2035FeuillusPrivé</v>
      </c>
    </row>
    <row r="85" spans="1:14" x14ac:dyDescent="0.3">
      <c r="A85" t="s">
        <v>213</v>
      </c>
      <c r="B85" t="s">
        <v>23</v>
      </c>
      <c r="C85" t="s">
        <v>214</v>
      </c>
      <c r="D85" t="s">
        <v>114</v>
      </c>
      <c r="E85" t="s">
        <v>113</v>
      </c>
      <c r="F85">
        <v>106476</v>
      </c>
      <c r="G85">
        <v>243135</v>
      </c>
      <c r="H85">
        <v>22283</v>
      </c>
      <c r="I85">
        <v>11845</v>
      </c>
      <c r="J85">
        <v>-1156</v>
      </c>
      <c r="K85">
        <v>317085</v>
      </c>
      <c r="L85">
        <v>61841</v>
      </c>
      <c r="M85">
        <v>373997</v>
      </c>
      <c r="N85" s="6" t="str">
        <f t="shared" si="1"/>
        <v>A2_R2_C2Île-de-France2020_2035FeuillusPublic</v>
      </c>
    </row>
    <row r="86" spans="1:14" x14ac:dyDescent="0.3">
      <c r="A86" t="s">
        <v>213</v>
      </c>
      <c r="B86" t="s">
        <v>23</v>
      </c>
      <c r="C86" t="s">
        <v>215</v>
      </c>
      <c r="D86" t="s">
        <v>115</v>
      </c>
      <c r="E86" t="s">
        <v>112</v>
      </c>
      <c r="F86">
        <v>18676</v>
      </c>
      <c r="G86">
        <v>9953</v>
      </c>
      <c r="H86">
        <v>1583</v>
      </c>
      <c r="I86">
        <v>609</v>
      </c>
      <c r="J86">
        <v>1783</v>
      </c>
      <c r="K86">
        <v>28882</v>
      </c>
      <c r="L86">
        <v>14315</v>
      </c>
      <c r="M86">
        <v>47730</v>
      </c>
      <c r="N86" s="6" t="str">
        <f t="shared" si="1"/>
        <v>A2_R2_C2Île-de-France2035_2050RésineuxPrivé</v>
      </c>
    </row>
    <row r="87" spans="1:14" x14ac:dyDescent="0.3">
      <c r="A87" t="s">
        <v>213</v>
      </c>
      <c r="B87" t="s">
        <v>23</v>
      </c>
      <c r="C87" t="s">
        <v>215</v>
      </c>
      <c r="D87" t="s">
        <v>115</v>
      </c>
      <c r="E87" t="s">
        <v>113</v>
      </c>
      <c r="F87">
        <v>42981</v>
      </c>
      <c r="G87">
        <v>13408</v>
      </c>
      <c r="H87">
        <v>10343</v>
      </c>
      <c r="I87">
        <v>0</v>
      </c>
      <c r="J87">
        <v>-8096</v>
      </c>
      <c r="K87">
        <v>56690</v>
      </c>
      <c r="L87">
        <v>19076</v>
      </c>
      <c r="M87">
        <v>51609</v>
      </c>
      <c r="N87" s="6" t="str">
        <f t="shared" si="1"/>
        <v>A2_R2_C2Île-de-France2035_2050RésineuxPublic</v>
      </c>
    </row>
    <row r="88" spans="1:14" x14ac:dyDescent="0.3">
      <c r="A88" t="s">
        <v>213</v>
      </c>
      <c r="B88" t="s">
        <v>23</v>
      </c>
      <c r="C88" t="s">
        <v>215</v>
      </c>
      <c r="D88" t="s">
        <v>114</v>
      </c>
      <c r="E88" t="s">
        <v>112</v>
      </c>
      <c r="F88">
        <v>134290</v>
      </c>
      <c r="G88">
        <v>289330</v>
      </c>
      <c r="H88">
        <v>9195</v>
      </c>
      <c r="I88">
        <v>2750</v>
      </c>
      <c r="J88">
        <v>13819</v>
      </c>
      <c r="K88">
        <v>375429</v>
      </c>
      <c r="L88">
        <v>415668</v>
      </c>
      <c r="M88">
        <v>777808</v>
      </c>
      <c r="N88" s="6" t="str">
        <f t="shared" si="1"/>
        <v>A2_R2_C2Île-de-France2035_2050FeuillusPrivé</v>
      </c>
    </row>
    <row r="89" spans="1:14" x14ac:dyDescent="0.3">
      <c r="A89" t="s">
        <v>213</v>
      </c>
      <c r="B89" t="s">
        <v>23</v>
      </c>
      <c r="C89" t="s">
        <v>215</v>
      </c>
      <c r="D89" t="s">
        <v>114</v>
      </c>
      <c r="E89" t="s">
        <v>113</v>
      </c>
      <c r="F89">
        <v>95483</v>
      </c>
      <c r="G89">
        <v>220628</v>
      </c>
      <c r="H89">
        <v>31116</v>
      </c>
      <c r="I89">
        <v>6</v>
      </c>
      <c r="J89">
        <v>-16494</v>
      </c>
      <c r="K89">
        <v>286272</v>
      </c>
      <c r="L89">
        <v>90720</v>
      </c>
      <c r="M89">
        <v>341524</v>
      </c>
      <c r="N89" s="6" t="str">
        <f t="shared" si="1"/>
        <v>A2_R2_C2Île-de-France2035_2050FeuillusPublic</v>
      </c>
    </row>
    <row r="90" spans="1:14" x14ac:dyDescent="0.3">
      <c r="A90" t="s">
        <v>213</v>
      </c>
      <c r="B90" t="s">
        <v>24</v>
      </c>
      <c r="C90" t="s">
        <v>214</v>
      </c>
      <c r="D90" t="s">
        <v>115</v>
      </c>
      <c r="E90" t="s">
        <v>112</v>
      </c>
      <c r="F90">
        <v>14957</v>
      </c>
      <c r="G90">
        <v>8311</v>
      </c>
      <c r="H90">
        <v>1539</v>
      </c>
      <c r="I90">
        <v>1366</v>
      </c>
      <c r="J90">
        <v>2441</v>
      </c>
      <c r="K90">
        <v>23440</v>
      </c>
      <c r="L90">
        <v>16548</v>
      </c>
      <c r="M90">
        <v>45442</v>
      </c>
      <c r="N90" s="6" t="str">
        <f t="shared" si="1"/>
        <v>A2_R2_C3Île-de-France2020_2035RésineuxPrivé</v>
      </c>
    </row>
    <row r="91" spans="1:14" x14ac:dyDescent="0.3">
      <c r="A91" t="s">
        <v>213</v>
      </c>
      <c r="B91" t="s">
        <v>24</v>
      </c>
      <c r="C91" t="s">
        <v>214</v>
      </c>
      <c r="D91" t="s">
        <v>115</v>
      </c>
      <c r="E91" t="s">
        <v>113</v>
      </c>
      <c r="F91">
        <v>45578</v>
      </c>
      <c r="G91">
        <v>15034</v>
      </c>
      <c r="H91">
        <v>9841</v>
      </c>
      <c r="I91">
        <v>0</v>
      </c>
      <c r="J91">
        <v>-5224</v>
      </c>
      <c r="K91">
        <v>61371</v>
      </c>
      <c r="L91">
        <v>17211</v>
      </c>
      <c r="M91">
        <v>61989</v>
      </c>
      <c r="N91" s="6" t="str">
        <f t="shared" si="1"/>
        <v>A2_R2_C3Île-de-France2020_2035RésineuxPublic</v>
      </c>
    </row>
    <row r="92" spans="1:14" x14ac:dyDescent="0.3">
      <c r="A92" t="s">
        <v>213</v>
      </c>
      <c r="B92" t="s">
        <v>24</v>
      </c>
      <c r="C92" t="s">
        <v>214</v>
      </c>
      <c r="D92" t="s">
        <v>114</v>
      </c>
      <c r="E92" t="s">
        <v>112</v>
      </c>
      <c r="F92">
        <v>110288</v>
      </c>
      <c r="G92">
        <v>254869</v>
      </c>
      <c r="H92">
        <v>6259</v>
      </c>
      <c r="I92">
        <v>29765</v>
      </c>
      <c r="J92">
        <v>37440</v>
      </c>
      <c r="K92">
        <v>326817</v>
      </c>
      <c r="L92">
        <v>400285</v>
      </c>
      <c r="M92">
        <v>764790</v>
      </c>
      <c r="N92" s="6" t="str">
        <f t="shared" si="1"/>
        <v>A2_R2_C3Île-de-France2020_2035FeuillusPrivé</v>
      </c>
    </row>
    <row r="93" spans="1:14" x14ac:dyDescent="0.3">
      <c r="A93" t="s">
        <v>213</v>
      </c>
      <c r="B93" t="s">
        <v>24</v>
      </c>
      <c r="C93" t="s">
        <v>214</v>
      </c>
      <c r="D93" t="s">
        <v>114</v>
      </c>
      <c r="E93" t="s">
        <v>113</v>
      </c>
      <c r="F93">
        <v>95138</v>
      </c>
      <c r="G93">
        <v>217345</v>
      </c>
      <c r="H93">
        <v>31367</v>
      </c>
      <c r="I93">
        <v>11670</v>
      </c>
      <c r="J93">
        <v>-14508</v>
      </c>
      <c r="K93">
        <v>283616</v>
      </c>
      <c r="L93">
        <v>88429</v>
      </c>
      <c r="M93">
        <v>340482</v>
      </c>
      <c r="N93" s="6" t="str">
        <f t="shared" si="1"/>
        <v>A2_R2_C3Île-de-France2020_2035FeuillusPublic</v>
      </c>
    </row>
    <row r="94" spans="1:14" x14ac:dyDescent="0.3">
      <c r="A94" t="s">
        <v>213</v>
      </c>
      <c r="B94" t="s">
        <v>24</v>
      </c>
      <c r="C94" t="s">
        <v>215</v>
      </c>
      <c r="D94" t="s">
        <v>115</v>
      </c>
      <c r="E94" t="s">
        <v>112</v>
      </c>
      <c r="F94">
        <v>13575</v>
      </c>
      <c r="G94">
        <v>7524</v>
      </c>
      <c r="H94">
        <v>874</v>
      </c>
      <c r="I94">
        <v>505</v>
      </c>
      <c r="J94">
        <v>3069</v>
      </c>
      <c r="K94">
        <v>21339</v>
      </c>
      <c r="L94">
        <v>17007</v>
      </c>
      <c r="M94">
        <v>46250</v>
      </c>
      <c r="N94" s="6" t="str">
        <f t="shared" si="1"/>
        <v>A2_R2_C3Île-de-France2035_2050RésineuxPrivé</v>
      </c>
    </row>
    <row r="95" spans="1:14" x14ac:dyDescent="0.3">
      <c r="A95" t="s">
        <v>213</v>
      </c>
      <c r="B95" t="s">
        <v>24</v>
      </c>
      <c r="C95" t="s">
        <v>215</v>
      </c>
      <c r="D95" t="s">
        <v>115</v>
      </c>
      <c r="E95" t="s">
        <v>113</v>
      </c>
      <c r="F95">
        <v>40287</v>
      </c>
      <c r="G95">
        <v>12622</v>
      </c>
      <c r="H95">
        <v>11310</v>
      </c>
      <c r="I95">
        <v>0</v>
      </c>
      <c r="J95">
        <v>-7874</v>
      </c>
      <c r="K95">
        <v>53217</v>
      </c>
      <c r="L95">
        <v>19229</v>
      </c>
      <c r="M95">
        <v>48980</v>
      </c>
      <c r="N95" s="6" t="str">
        <f t="shared" si="1"/>
        <v>A2_R2_C3Île-de-France2035_2050RésineuxPublic</v>
      </c>
    </row>
    <row r="96" spans="1:14" x14ac:dyDescent="0.3">
      <c r="A96" t="s">
        <v>213</v>
      </c>
      <c r="B96" t="s">
        <v>24</v>
      </c>
      <c r="C96" t="s">
        <v>215</v>
      </c>
      <c r="D96" t="s">
        <v>114</v>
      </c>
      <c r="E96" t="s">
        <v>112</v>
      </c>
      <c r="F96">
        <v>114524</v>
      </c>
      <c r="G96">
        <v>231832</v>
      </c>
      <c r="H96">
        <v>3826</v>
      </c>
      <c r="I96">
        <v>2510</v>
      </c>
      <c r="J96">
        <v>12035</v>
      </c>
      <c r="K96">
        <v>306736</v>
      </c>
      <c r="L96">
        <v>412055</v>
      </c>
      <c r="M96">
        <v>698781</v>
      </c>
      <c r="N96" s="6" t="str">
        <f t="shared" si="1"/>
        <v>A2_R2_C3Île-de-France2035_2050FeuillusPrivé</v>
      </c>
    </row>
    <row r="97" spans="1:14" x14ac:dyDescent="0.3">
      <c r="A97" t="s">
        <v>213</v>
      </c>
      <c r="B97" t="s">
        <v>24</v>
      </c>
      <c r="C97" t="s">
        <v>215</v>
      </c>
      <c r="D97" t="s">
        <v>114</v>
      </c>
      <c r="E97" t="s">
        <v>113</v>
      </c>
      <c r="F97">
        <v>89800</v>
      </c>
      <c r="G97">
        <v>202885</v>
      </c>
      <c r="H97">
        <v>33181</v>
      </c>
      <c r="I97">
        <v>5</v>
      </c>
      <c r="J97">
        <v>-19373</v>
      </c>
      <c r="K97">
        <v>264905</v>
      </c>
      <c r="L97">
        <v>94344</v>
      </c>
      <c r="M97">
        <v>319095</v>
      </c>
      <c r="N97" s="6" t="str">
        <f t="shared" si="1"/>
        <v>A2_R2_C3Île-de-France2035_2050FeuillusPublic</v>
      </c>
    </row>
    <row r="98" spans="1:14" x14ac:dyDescent="0.3">
      <c r="A98" t="s">
        <v>213</v>
      </c>
      <c r="B98" t="s">
        <v>25</v>
      </c>
      <c r="C98" t="s">
        <v>214</v>
      </c>
      <c r="D98" t="s">
        <v>115</v>
      </c>
      <c r="E98" t="s">
        <v>112</v>
      </c>
      <c r="F98">
        <v>23156</v>
      </c>
      <c r="G98">
        <v>11587</v>
      </c>
      <c r="H98">
        <v>2394</v>
      </c>
      <c r="I98">
        <v>1362</v>
      </c>
      <c r="J98">
        <v>3445</v>
      </c>
      <c r="K98">
        <v>34951</v>
      </c>
      <c r="L98">
        <v>11556</v>
      </c>
      <c r="M98">
        <v>54657</v>
      </c>
      <c r="N98" s="6" t="str">
        <f t="shared" si="1"/>
        <v>A3_R1_C1Île-de-France2020_2035RésineuxPrivé</v>
      </c>
    </row>
    <row r="99" spans="1:14" x14ac:dyDescent="0.3">
      <c r="A99" t="s">
        <v>213</v>
      </c>
      <c r="B99" t="s">
        <v>25</v>
      </c>
      <c r="C99" t="s">
        <v>214</v>
      </c>
      <c r="D99" t="s">
        <v>115</v>
      </c>
      <c r="E99" t="s">
        <v>113</v>
      </c>
      <c r="F99">
        <v>51394</v>
      </c>
      <c r="G99">
        <v>17185</v>
      </c>
      <c r="H99">
        <v>6656</v>
      </c>
      <c r="I99">
        <v>0</v>
      </c>
      <c r="J99">
        <v>-3854</v>
      </c>
      <c r="K99">
        <v>69472</v>
      </c>
      <c r="L99">
        <v>11909</v>
      </c>
      <c r="M99">
        <v>68358</v>
      </c>
      <c r="N99" s="6" t="str">
        <f t="shared" si="1"/>
        <v>A3_R1_C1Île-de-France2020_2035RésineuxPublic</v>
      </c>
    </row>
    <row r="100" spans="1:14" x14ac:dyDescent="0.3">
      <c r="A100" t="s">
        <v>213</v>
      </c>
      <c r="B100" t="s">
        <v>25</v>
      </c>
      <c r="C100" t="s">
        <v>214</v>
      </c>
      <c r="D100" t="s">
        <v>114</v>
      </c>
      <c r="E100" t="s">
        <v>112</v>
      </c>
      <c r="F100">
        <v>163097</v>
      </c>
      <c r="G100">
        <v>390615</v>
      </c>
      <c r="H100">
        <v>17204</v>
      </c>
      <c r="I100">
        <v>76684</v>
      </c>
      <c r="J100">
        <v>55237</v>
      </c>
      <c r="K100">
        <v>494085</v>
      </c>
      <c r="L100">
        <v>267050</v>
      </c>
      <c r="M100">
        <v>840827</v>
      </c>
      <c r="N100" s="6" t="str">
        <f t="shared" si="1"/>
        <v>A3_R1_C1Île-de-France2020_2035FeuillusPrivé</v>
      </c>
    </row>
    <row r="101" spans="1:14" x14ac:dyDescent="0.3">
      <c r="A101" t="s">
        <v>213</v>
      </c>
      <c r="B101" t="s">
        <v>25</v>
      </c>
      <c r="C101" t="s">
        <v>214</v>
      </c>
      <c r="D101" t="s">
        <v>114</v>
      </c>
      <c r="E101" t="s">
        <v>113</v>
      </c>
      <c r="F101">
        <v>117922</v>
      </c>
      <c r="G101">
        <v>255562</v>
      </c>
      <c r="H101">
        <v>22341</v>
      </c>
      <c r="I101">
        <v>28263</v>
      </c>
      <c r="J101">
        <v>-12936</v>
      </c>
      <c r="K101">
        <v>337673</v>
      </c>
      <c r="L101">
        <v>61307</v>
      </c>
      <c r="M101">
        <v>372353</v>
      </c>
      <c r="N101" s="6" t="str">
        <f t="shared" si="1"/>
        <v>A3_R1_C1Île-de-France2020_2035FeuillusPublic</v>
      </c>
    </row>
    <row r="102" spans="1:14" x14ac:dyDescent="0.3">
      <c r="A102" t="s">
        <v>213</v>
      </c>
      <c r="B102" t="s">
        <v>25</v>
      </c>
      <c r="C102" t="s">
        <v>215</v>
      </c>
      <c r="D102" t="s">
        <v>115</v>
      </c>
      <c r="E102" t="s">
        <v>112</v>
      </c>
      <c r="F102">
        <v>28590</v>
      </c>
      <c r="G102">
        <v>15124</v>
      </c>
      <c r="H102">
        <v>2352</v>
      </c>
      <c r="I102">
        <v>2326</v>
      </c>
      <c r="J102">
        <v>4318</v>
      </c>
      <c r="K102">
        <v>44221</v>
      </c>
      <c r="L102">
        <v>7525</v>
      </c>
      <c r="M102">
        <v>63093</v>
      </c>
      <c r="N102" s="6" t="str">
        <f t="shared" si="1"/>
        <v>A3_R1_C1Île-de-France2035_2050RésineuxPrivé</v>
      </c>
    </row>
    <row r="103" spans="1:14" x14ac:dyDescent="0.3">
      <c r="A103" t="s">
        <v>213</v>
      </c>
      <c r="B103" t="s">
        <v>25</v>
      </c>
      <c r="C103" t="s">
        <v>215</v>
      </c>
      <c r="D103" t="s">
        <v>115</v>
      </c>
      <c r="E103" t="s">
        <v>113</v>
      </c>
      <c r="F103">
        <v>53399</v>
      </c>
      <c r="G103">
        <v>17504</v>
      </c>
      <c r="H103">
        <v>6195</v>
      </c>
      <c r="I103">
        <v>347</v>
      </c>
      <c r="J103">
        <v>-7459</v>
      </c>
      <c r="K103">
        <v>71485</v>
      </c>
      <c r="L103">
        <v>8910</v>
      </c>
      <c r="M103">
        <v>57310</v>
      </c>
      <c r="N103" s="6" t="str">
        <f t="shared" si="1"/>
        <v>A3_R1_C1Île-de-France2035_2050RésineuxPublic</v>
      </c>
    </row>
    <row r="104" spans="1:14" x14ac:dyDescent="0.3">
      <c r="A104" t="s">
        <v>213</v>
      </c>
      <c r="B104" t="s">
        <v>25</v>
      </c>
      <c r="C104" t="s">
        <v>215</v>
      </c>
      <c r="D104" t="s">
        <v>114</v>
      </c>
      <c r="E104" t="s">
        <v>112</v>
      </c>
      <c r="F104">
        <v>239590</v>
      </c>
      <c r="G104">
        <v>530757</v>
      </c>
      <c r="H104">
        <v>48078</v>
      </c>
      <c r="I104">
        <v>12272</v>
      </c>
      <c r="J104">
        <v>18844</v>
      </c>
      <c r="K104">
        <v>681147</v>
      </c>
      <c r="L104">
        <v>171361</v>
      </c>
      <c r="M104">
        <v>863774</v>
      </c>
      <c r="N104" s="6" t="str">
        <f t="shared" si="1"/>
        <v>A3_R1_C1Île-de-France2035_2050FeuillusPrivé</v>
      </c>
    </row>
    <row r="105" spans="1:14" x14ac:dyDescent="0.3">
      <c r="A105" t="s">
        <v>213</v>
      </c>
      <c r="B105" t="s">
        <v>25</v>
      </c>
      <c r="C105" t="s">
        <v>215</v>
      </c>
      <c r="D105" t="s">
        <v>114</v>
      </c>
      <c r="E105" t="s">
        <v>113</v>
      </c>
      <c r="F105">
        <v>127248</v>
      </c>
      <c r="G105">
        <v>286337</v>
      </c>
      <c r="H105">
        <v>17452</v>
      </c>
      <c r="I105">
        <v>31</v>
      </c>
      <c r="J105">
        <v>-16736</v>
      </c>
      <c r="K105">
        <v>373528</v>
      </c>
      <c r="L105">
        <v>40451</v>
      </c>
      <c r="M105">
        <v>381107</v>
      </c>
      <c r="N105" s="6" t="str">
        <f t="shared" si="1"/>
        <v>A3_R1_C1Île-de-France2035_2050FeuillusPublic</v>
      </c>
    </row>
    <row r="106" spans="1:14" x14ac:dyDescent="0.3">
      <c r="A106" t="s">
        <v>213</v>
      </c>
      <c r="B106" t="s">
        <v>26</v>
      </c>
      <c r="C106" t="s">
        <v>214</v>
      </c>
      <c r="D106" t="s">
        <v>115</v>
      </c>
      <c r="E106" t="s">
        <v>112</v>
      </c>
      <c r="F106">
        <v>23156</v>
      </c>
      <c r="G106">
        <v>11587</v>
      </c>
      <c r="H106">
        <v>2394</v>
      </c>
      <c r="I106">
        <v>1362</v>
      </c>
      <c r="J106">
        <v>3445</v>
      </c>
      <c r="K106">
        <v>34951</v>
      </c>
      <c r="L106">
        <v>11556</v>
      </c>
      <c r="M106">
        <v>54657</v>
      </c>
      <c r="N106" s="6" t="str">
        <f t="shared" si="1"/>
        <v>A3_R1_C2Île-de-France2020_2035RésineuxPrivé</v>
      </c>
    </row>
    <row r="107" spans="1:14" x14ac:dyDescent="0.3">
      <c r="A107" t="s">
        <v>213</v>
      </c>
      <c r="B107" t="s">
        <v>26</v>
      </c>
      <c r="C107" t="s">
        <v>214</v>
      </c>
      <c r="D107" t="s">
        <v>115</v>
      </c>
      <c r="E107" t="s">
        <v>113</v>
      </c>
      <c r="F107">
        <v>51394</v>
      </c>
      <c r="G107">
        <v>17185</v>
      </c>
      <c r="H107">
        <v>6656</v>
      </c>
      <c r="I107">
        <v>0</v>
      </c>
      <c r="J107">
        <v>-3854</v>
      </c>
      <c r="K107">
        <v>69472</v>
      </c>
      <c r="L107">
        <v>11909</v>
      </c>
      <c r="M107">
        <v>68358</v>
      </c>
      <c r="N107" s="6" t="str">
        <f t="shared" si="1"/>
        <v>A3_R1_C2Île-de-France2020_2035RésineuxPublic</v>
      </c>
    </row>
    <row r="108" spans="1:14" x14ac:dyDescent="0.3">
      <c r="A108" t="s">
        <v>213</v>
      </c>
      <c r="B108" t="s">
        <v>26</v>
      </c>
      <c r="C108" t="s">
        <v>214</v>
      </c>
      <c r="D108" t="s">
        <v>114</v>
      </c>
      <c r="E108" t="s">
        <v>112</v>
      </c>
      <c r="F108">
        <v>163097</v>
      </c>
      <c r="G108">
        <v>390615</v>
      </c>
      <c r="H108">
        <v>17204</v>
      </c>
      <c r="I108">
        <v>76684</v>
      </c>
      <c r="J108">
        <v>55237</v>
      </c>
      <c r="K108">
        <v>494085</v>
      </c>
      <c r="L108">
        <v>267050</v>
      </c>
      <c r="M108">
        <v>840827</v>
      </c>
      <c r="N108" s="6" t="str">
        <f t="shared" si="1"/>
        <v>A3_R1_C2Île-de-France2020_2035FeuillusPrivé</v>
      </c>
    </row>
    <row r="109" spans="1:14" x14ac:dyDescent="0.3">
      <c r="A109" t="s">
        <v>213</v>
      </c>
      <c r="B109" t="s">
        <v>26</v>
      </c>
      <c r="C109" t="s">
        <v>214</v>
      </c>
      <c r="D109" t="s">
        <v>114</v>
      </c>
      <c r="E109" t="s">
        <v>113</v>
      </c>
      <c r="F109">
        <v>117922</v>
      </c>
      <c r="G109">
        <v>255562</v>
      </c>
      <c r="H109">
        <v>22341</v>
      </c>
      <c r="I109">
        <v>28263</v>
      </c>
      <c r="J109">
        <v>-12936</v>
      </c>
      <c r="K109">
        <v>337673</v>
      </c>
      <c r="L109">
        <v>61307</v>
      </c>
      <c r="M109">
        <v>372353</v>
      </c>
      <c r="N109" s="6" t="str">
        <f t="shared" si="1"/>
        <v>A3_R1_C2Île-de-France2020_2035FeuillusPublic</v>
      </c>
    </row>
    <row r="110" spans="1:14" x14ac:dyDescent="0.3">
      <c r="A110" t="s">
        <v>213</v>
      </c>
      <c r="B110" t="s">
        <v>26</v>
      </c>
      <c r="C110" t="s">
        <v>215</v>
      </c>
      <c r="D110" t="s">
        <v>115</v>
      </c>
      <c r="E110" t="s">
        <v>112</v>
      </c>
      <c r="F110">
        <v>24469</v>
      </c>
      <c r="G110">
        <v>12859</v>
      </c>
      <c r="H110">
        <v>3090</v>
      </c>
      <c r="I110">
        <v>2259</v>
      </c>
      <c r="J110">
        <v>2157</v>
      </c>
      <c r="K110">
        <v>37755</v>
      </c>
      <c r="L110">
        <v>14773</v>
      </c>
      <c r="M110">
        <v>57782</v>
      </c>
      <c r="N110" s="6" t="str">
        <f t="shared" si="1"/>
        <v>A3_R1_C2Île-de-France2035_2050RésineuxPrivé</v>
      </c>
    </row>
    <row r="111" spans="1:14" x14ac:dyDescent="0.3">
      <c r="A111" t="s">
        <v>213</v>
      </c>
      <c r="B111" t="s">
        <v>26</v>
      </c>
      <c r="C111" t="s">
        <v>215</v>
      </c>
      <c r="D111" t="s">
        <v>115</v>
      </c>
      <c r="E111" t="s">
        <v>113</v>
      </c>
      <c r="F111">
        <v>47357</v>
      </c>
      <c r="G111">
        <v>15033</v>
      </c>
      <c r="H111">
        <v>10042</v>
      </c>
      <c r="I111">
        <v>339</v>
      </c>
      <c r="J111">
        <v>-8955</v>
      </c>
      <c r="K111">
        <v>62750</v>
      </c>
      <c r="L111">
        <v>17710</v>
      </c>
      <c r="M111">
        <v>53719</v>
      </c>
      <c r="N111" s="6" t="str">
        <f t="shared" si="1"/>
        <v>A3_R1_C2Île-de-France2035_2050RésineuxPublic</v>
      </c>
    </row>
    <row r="112" spans="1:14" x14ac:dyDescent="0.3">
      <c r="A112" t="s">
        <v>213</v>
      </c>
      <c r="B112" t="s">
        <v>26</v>
      </c>
      <c r="C112" t="s">
        <v>215</v>
      </c>
      <c r="D112" t="s">
        <v>114</v>
      </c>
      <c r="E112" t="s">
        <v>112</v>
      </c>
      <c r="F112">
        <v>171732</v>
      </c>
      <c r="G112">
        <v>367707</v>
      </c>
      <c r="H112">
        <v>27217</v>
      </c>
      <c r="I112">
        <v>12144</v>
      </c>
      <c r="J112">
        <v>-22698</v>
      </c>
      <c r="K112">
        <v>478587</v>
      </c>
      <c r="L112">
        <v>366187</v>
      </c>
      <c r="M112">
        <v>765139</v>
      </c>
      <c r="N112" s="6" t="str">
        <f t="shared" si="1"/>
        <v>A3_R1_C2Île-de-France2035_2050FeuillusPrivé</v>
      </c>
    </row>
    <row r="113" spans="1:14" x14ac:dyDescent="0.3">
      <c r="A113" t="s">
        <v>213</v>
      </c>
      <c r="B113" t="s">
        <v>26</v>
      </c>
      <c r="C113" t="s">
        <v>215</v>
      </c>
      <c r="D113" t="s">
        <v>114</v>
      </c>
      <c r="E113" t="s">
        <v>113</v>
      </c>
      <c r="F113">
        <v>104417</v>
      </c>
      <c r="G113">
        <v>240894</v>
      </c>
      <c r="H113">
        <v>30937</v>
      </c>
      <c r="I113">
        <v>31</v>
      </c>
      <c r="J113">
        <v>-29164</v>
      </c>
      <c r="K113">
        <v>312631</v>
      </c>
      <c r="L113">
        <v>85621</v>
      </c>
      <c r="M113">
        <v>339539</v>
      </c>
      <c r="N113" s="6" t="str">
        <f t="shared" si="1"/>
        <v>A3_R1_C2Île-de-France2035_2050FeuillusPublic</v>
      </c>
    </row>
    <row r="114" spans="1:14" x14ac:dyDescent="0.3">
      <c r="A114" t="s">
        <v>213</v>
      </c>
      <c r="B114" t="s">
        <v>27</v>
      </c>
      <c r="C114" t="s">
        <v>214</v>
      </c>
      <c r="D114" t="s">
        <v>115</v>
      </c>
      <c r="E114" t="s">
        <v>112</v>
      </c>
      <c r="F114">
        <v>19623</v>
      </c>
      <c r="G114">
        <v>9925</v>
      </c>
      <c r="H114">
        <v>2712</v>
      </c>
      <c r="I114">
        <v>1410</v>
      </c>
      <c r="J114">
        <v>1928</v>
      </c>
      <c r="K114">
        <v>29696</v>
      </c>
      <c r="L114">
        <v>16284</v>
      </c>
      <c r="M114">
        <v>49935</v>
      </c>
      <c r="N114" s="6" t="str">
        <f t="shared" si="1"/>
        <v>A3_R1_C3Île-de-France2020_2035RésineuxPrivé</v>
      </c>
    </row>
    <row r="115" spans="1:14" x14ac:dyDescent="0.3">
      <c r="A115" t="s">
        <v>213</v>
      </c>
      <c r="B115" t="s">
        <v>27</v>
      </c>
      <c r="C115" t="s">
        <v>214</v>
      </c>
      <c r="D115" t="s">
        <v>115</v>
      </c>
      <c r="E115" t="s">
        <v>113</v>
      </c>
      <c r="F115">
        <v>47039</v>
      </c>
      <c r="G115">
        <v>15509</v>
      </c>
      <c r="H115">
        <v>9774</v>
      </c>
      <c r="I115">
        <v>0</v>
      </c>
      <c r="J115">
        <v>-5612</v>
      </c>
      <c r="K115">
        <v>63333</v>
      </c>
      <c r="L115">
        <v>17414</v>
      </c>
      <c r="M115">
        <v>63015</v>
      </c>
      <c r="N115" s="6" t="str">
        <f t="shared" si="1"/>
        <v>A3_R1_C3Île-de-France2020_2035RésineuxPublic</v>
      </c>
    </row>
    <row r="116" spans="1:14" x14ac:dyDescent="0.3">
      <c r="A116" t="s">
        <v>213</v>
      </c>
      <c r="B116" t="s">
        <v>27</v>
      </c>
      <c r="C116" t="s">
        <v>214</v>
      </c>
      <c r="D116" t="s">
        <v>114</v>
      </c>
      <c r="E116" t="s">
        <v>112</v>
      </c>
      <c r="F116">
        <v>124847</v>
      </c>
      <c r="G116">
        <v>292697</v>
      </c>
      <c r="H116">
        <v>14477</v>
      </c>
      <c r="I116">
        <v>75991</v>
      </c>
      <c r="J116">
        <v>16633</v>
      </c>
      <c r="K116">
        <v>373196</v>
      </c>
      <c r="L116">
        <v>390936</v>
      </c>
      <c r="M116">
        <v>763140</v>
      </c>
      <c r="N116" s="6" t="str">
        <f t="shared" si="1"/>
        <v>A3_R1_C3Île-de-France2020_2035FeuillusPrivé</v>
      </c>
    </row>
    <row r="117" spans="1:14" x14ac:dyDescent="0.3">
      <c r="A117" t="s">
        <v>213</v>
      </c>
      <c r="B117" t="s">
        <v>27</v>
      </c>
      <c r="C117" t="s">
        <v>214</v>
      </c>
      <c r="D117" t="s">
        <v>114</v>
      </c>
      <c r="E117" t="s">
        <v>113</v>
      </c>
      <c r="F117">
        <v>104861</v>
      </c>
      <c r="G117">
        <v>226397</v>
      </c>
      <c r="H117">
        <v>31330</v>
      </c>
      <c r="I117">
        <v>28056</v>
      </c>
      <c r="J117">
        <v>-23315</v>
      </c>
      <c r="K117">
        <v>299629</v>
      </c>
      <c r="L117">
        <v>87777</v>
      </c>
      <c r="M117">
        <v>339800</v>
      </c>
      <c r="N117" s="6" t="str">
        <f t="shared" si="1"/>
        <v>A3_R1_C3Île-de-France2020_2035FeuillusPublic</v>
      </c>
    </row>
    <row r="118" spans="1:14" x14ac:dyDescent="0.3">
      <c r="A118" t="s">
        <v>213</v>
      </c>
      <c r="B118" t="s">
        <v>27</v>
      </c>
      <c r="C118" t="s">
        <v>215</v>
      </c>
      <c r="D118" t="s">
        <v>115</v>
      </c>
      <c r="E118" t="s">
        <v>112</v>
      </c>
      <c r="F118">
        <v>21662</v>
      </c>
      <c r="G118">
        <v>11112</v>
      </c>
      <c r="H118">
        <v>2853</v>
      </c>
      <c r="I118">
        <v>1871</v>
      </c>
      <c r="J118">
        <v>1194</v>
      </c>
      <c r="K118">
        <v>33054</v>
      </c>
      <c r="L118">
        <v>18734</v>
      </c>
      <c r="M118">
        <v>54580</v>
      </c>
      <c r="N118" s="6" t="str">
        <f t="shared" si="1"/>
        <v>A3_R1_C3Île-de-France2035_2050RésineuxPrivé</v>
      </c>
    </row>
    <row r="119" spans="1:14" x14ac:dyDescent="0.3">
      <c r="A119" t="s">
        <v>213</v>
      </c>
      <c r="B119" t="s">
        <v>27</v>
      </c>
      <c r="C119" t="s">
        <v>215</v>
      </c>
      <c r="D119" t="s">
        <v>115</v>
      </c>
      <c r="E119" t="s">
        <v>113</v>
      </c>
      <c r="F119">
        <v>43194</v>
      </c>
      <c r="G119">
        <v>13742</v>
      </c>
      <c r="H119">
        <v>10462</v>
      </c>
      <c r="I119">
        <v>280</v>
      </c>
      <c r="J119">
        <v>-8570</v>
      </c>
      <c r="K119">
        <v>57295</v>
      </c>
      <c r="L119">
        <v>19140</v>
      </c>
      <c r="M119">
        <v>50925</v>
      </c>
      <c r="N119" s="6" t="str">
        <f t="shared" si="1"/>
        <v>A3_R1_C3Île-de-France2035_2050RésineuxPublic</v>
      </c>
    </row>
    <row r="120" spans="1:14" x14ac:dyDescent="0.3">
      <c r="A120" t="s">
        <v>213</v>
      </c>
      <c r="B120" t="s">
        <v>27</v>
      </c>
      <c r="C120" t="s">
        <v>215</v>
      </c>
      <c r="D120" t="s">
        <v>114</v>
      </c>
      <c r="E120" t="s">
        <v>112</v>
      </c>
      <c r="F120">
        <v>147446</v>
      </c>
      <c r="G120">
        <v>293133</v>
      </c>
      <c r="H120">
        <v>14931</v>
      </c>
      <c r="I120">
        <v>11083</v>
      </c>
      <c r="J120">
        <v>-20440</v>
      </c>
      <c r="K120">
        <v>390310</v>
      </c>
      <c r="L120">
        <v>383324</v>
      </c>
      <c r="M120">
        <v>694544</v>
      </c>
      <c r="N120" s="6" t="str">
        <f t="shared" si="1"/>
        <v>A3_R1_C3Île-de-France2035_2050FeuillusPrivé</v>
      </c>
    </row>
    <row r="121" spans="1:14" x14ac:dyDescent="0.3">
      <c r="A121" t="s">
        <v>213</v>
      </c>
      <c r="B121" t="s">
        <v>27</v>
      </c>
      <c r="C121" t="s">
        <v>215</v>
      </c>
      <c r="D121" t="s">
        <v>114</v>
      </c>
      <c r="E121" t="s">
        <v>113</v>
      </c>
      <c r="F121">
        <v>96302</v>
      </c>
      <c r="G121">
        <v>217932</v>
      </c>
      <c r="H121">
        <v>33056</v>
      </c>
      <c r="I121">
        <v>26</v>
      </c>
      <c r="J121">
        <v>-28943</v>
      </c>
      <c r="K121">
        <v>284383</v>
      </c>
      <c r="L121">
        <v>90163</v>
      </c>
      <c r="M121">
        <v>316939</v>
      </c>
      <c r="N121" s="6" t="str">
        <f t="shared" si="1"/>
        <v>A3_R1_C3Île-de-France2035_2050FeuillusPublic</v>
      </c>
    </row>
    <row r="122" spans="1:14" x14ac:dyDescent="0.3">
      <c r="A122" t="s">
        <v>213</v>
      </c>
      <c r="B122" t="s">
        <v>28</v>
      </c>
      <c r="C122" t="s">
        <v>214</v>
      </c>
      <c r="D122" t="s">
        <v>115</v>
      </c>
      <c r="E122" t="s">
        <v>112</v>
      </c>
      <c r="F122">
        <v>23555</v>
      </c>
      <c r="G122">
        <v>11794</v>
      </c>
      <c r="H122">
        <v>2436</v>
      </c>
      <c r="I122">
        <v>1355</v>
      </c>
      <c r="J122">
        <v>1718</v>
      </c>
      <c r="K122">
        <v>35580</v>
      </c>
      <c r="L122">
        <v>10396</v>
      </c>
      <c r="M122">
        <v>49368</v>
      </c>
      <c r="N122" s="6" t="str">
        <f t="shared" si="1"/>
        <v>A3_R2_C1Île-de-France2020_2035RésineuxPrivé</v>
      </c>
    </row>
    <row r="123" spans="1:14" x14ac:dyDescent="0.3">
      <c r="A123" t="s">
        <v>213</v>
      </c>
      <c r="B123" t="s">
        <v>28</v>
      </c>
      <c r="C123" t="s">
        <v>214</v>
      </c>
      <c r="D123" t="s">
        <v>115</v>
      </c>
      <c r="E123" t="s">
        <v>113</v>
      </c>
      <c r="F123">
        <v>51843</v>
      </c>
      <c r="G123">
        <v>17341</v>
      </c>
      <c r="H123">
        <v>6792</v>
      </c>
      <c r="I123">
        <v>0</v>
      </c>
      <c r="J123">
        <v>-4409</v>
      </c>
      <c r="K123">
        <v>70087</v>
      </c>
      <c r="L123">
        <v>11481</v>
      </c>
      <c r="M123">
        <v>66998</v>
      </c>
      <c r="N123" s="6" t="str">
        <f t="shared" si="1"/>
        <v>A3_R2_C1Île-de-France2020_2035RésineuxPublic</v>
      </c>
    </row>
    <row r="124" spans="1:14" x14ac:dyDescent="0.3">
      <c r="A124" t="s">
        <v>213</v>
      </c>
      <c r="B124" t="s">
        <v>28</v>
      </c>
      <c r="C124" t="s">
        <v>214</v>
      </c>
      <c r="D124" t="s">
        <v>114</v>
      </c>
      <c r="E124" t="s">
        <v>112</v>
      </c>
      <c r="F124">
        <v>160130</v>
      </c>
      <c r="G124">
        <v>380059</v>
      </c>
      <c r="H124">
        <v>20048</v>
      </c>
      <c r="I124">
        <v>30137</v>
      </c>
      <c r="J124">
        <v>64079</v>
      </c>
      <c r="K124">
        <v>482265</v>
      </c>
      <c r="L124">
        <v>264650</v>
      </c>
      <c r="M124">
        <v>842905</v>
      </c>
      <c r="N124" s="6" t="str">
        <f t="shared" si="1"/>
        <v>A3_R2_C1Île-de-France2020_2035FeuillusPrivé</v>
      </c>
    </row>
    <row r="125" spans="1:14" x14ac:dyDescent="0.3">
      <c r="A125" t="s">
        <v>213</v>
      </c>
      <c r="B125" t="s">
        <v>28</v>
      </c>
      <c r="C125" t="s">
        <v>214</v>
      </c>
      <c r="D125" t="s">
        <v>114</v>
      </c>
      <c r="E125" t="s">
        <v>113</v>
      </c>
      <c r="F125">
        <v>111223</v>
      </c>
      <c r="G125">
        <v>251969</v>
      </c>
      <c r="H125">
        <v>22771</v>
      </c>
      <c r="I125">
        <v>11830</v>
      </c>
      <c r="J125">
        <v>-7546</v>
      </c>
      <c r="K125">
        <v>329199</v>
      </c>
      <c r="L125">
        <v>61171</v>
      </c>
      <c r="M125">
        <v>373354</v>
      </c>
      <c r="N125" s="6" t="str">
        <f t="shared" si="1"/>
        <v>A3_R2_C1Île-de-France2020_2035FeuillusPublic</v>
      </c>
    </row>
    <row r="126" spans="1:14" x14ac:dyDescent="0.3">
      <c r="A126" t="s">
        <v>213</v>
      </c>
      <c r="B126" t="s">
        <v>28</v>
      </c>
      <c r="C126" t="s">
        <v>215</v>
      </c>
      <c r="D126" t="s">
        <v>115</v>
      </c>
      <c r="E126" t="s">
        <v>112</v>
      </c>
      <c r="F126">
        <v>27158</v>
      </c>
      <c r="G126">
        <v>14227</v>
      </c>
      <c r="H126">
        <v>2492</v>
      </c>
      <c r="I126">
        <v>635</v>
      </c>
      <c r="J126">
        <v>1514</v>
      </c>
      <c r="K126">
        <v>41859</v>
      </c>
      <c r="L126">
        <v>6083</v>
      </c>
      <c r="M126">
        <v>51623</v>
      </c>
      <c r="N126" s="6" t="str">
        <f t="shared" si="1"/>
        <v>A3_R2_C1Île-de-France2035_2050RésineuxPrivé</v>
      </c>
    </row>
    <row r="127" spans="1:14" x14ac:dyDescent="0.3">
      <c r="A127" t="s">
        <v>213</v>
      </c>
      <c r="B127" t="s">
        <v>28</v>
      </c>
      <c r="C127" t="s">
        <v>215</v>
      </c>
      <c r="D127" t="s">
        <v>115</v>
      </c>
      <c r="E127" t="s">
        <v>113</v>
      </c>
      <c r="F127">
        <v>51862</v>
      </c>
      <c r="G127">
        <v>16898</v>
      </c>
      <c r="H127">
        <v>5985</v>
      </c>
      <c r="I127">
        <v>0</v>
      </c>
      <c r="J127">
        <v>-7848</v>
      </c>
      <c r="K127">
        <v>69312</v>
      </c>
      <c r="L127">
        <v>8948</v>
      </c>
      <c r="M127">
        <v>54197</v>
      </c>
      <c r="N127" s="6" t="str">
        <f t="shared" si="1"/>
        <v>A3_R2_C1Île-de-France2035_2050RésineuxPublic</v>
      </c>
    </row>
    <row r="128" spans="1:14" x14ac:dyDescent="0.3">
      <c r="A128" t="s">
        <v>213</v>
      </c>
      <c r="B128" t="s">
        <v>28</v>
      </c>
      <c r="C128" t="s">
        <v>215</v>
      </c>
      <c r="D128" t="s">
        <v>114</v>
      </c>
      <c r="E128" t="s">
        <v>112</v>
      </c>
      <c r="F128">
        <v>230686</v>
      </c>
      <c r="G128">
        <v>528649</v>
      </c>
      <c r="H128">
        <v>48338</v>
      </c>
      <c r="I128">
        <v>2779</v>
      </c>
      <c r="J128">
        <v>23464</v>
      </c>
      <c r="K128">
        <v>671013</v>
      </c>
      <c r="L128">
        <v>173505</v>
      </c>
      <c r="M128">
        <v>864436</v>
      </c>
      <c r="N128" s="6" t="str">
        <f t="shared" si="1"/>
        <v>A3_R2_C1Île-de-France2035_2050FeuillusPrivé</v>
      </c>
    </row>
    <row r="129" spans="1:14" x14ac:dyDescent="0.3">
      <c r="A129" t="s">
        <v>213</v>
      </c>
      <c r="B129" t="s">
        <v>28</v>
      </c>
      <c r="C129" t="s">
        <v>215</v>
      </c>
      <c r="D129" t="s">
        <v>114</v>
      </c>
      <c r="E129" t="s">
        <v>113</v>
      </c>
      <c r="F129">
        <v>126054</v>
      </c>
      <c r="G129">
        <v>282244</v>
      </c>
      <c r="H129">
        <v>16636</v>
      </c>
      <c r="I129">
        <v>6</v>
      </c>
      <c r="J129">
        <v>-12910</v>
      </c>
      <c r="K129">
        <v>368563</v>
      </c>
      <c r="L129">
        <v>41561</v>
      </c>
      <c r="M129">
        <v>384275</v>
      </c>
      <c r="N129" s="6" t="str">
        <f t="shared" si="1"/>
        <v>A3_R2_C1Île-de-France2035_2050FeuillusPublic</v>
      </c>
    </row>
    <row r="130" spans="1:14" x14ac:dyDescent="0.3">
      <c r="A130" t="s">
        <v>213</v>
      </c>
      <c r="B130" t="s">
        <v>29</v>
      </c>
      <c r="C130" t="s">
        <v>214</v>
      </c>
      <c r="D130" t="s">
        <v>115</v>
      </c>
      <c r="E130" t="s">
        <v>112</v>
      </c>
      <c r="F130">
        <v>23555</v>
      </c>
      <c r="G130">
        <v>11794</v>
      </c>
      <c r="H130">
        <v>2436</v>
      </c>
      <c r="I130">
        <v>1355</v>
      </c>
      <c r="J130">
        <v>1718</v>
      </c>
      <c r="K130">
        <v>35580</v>
      </c>
      <c r="L130">
        <v>10396</v>
      </c>
      <c r="M130">
        <v>49368</v>
      </c>
      <c r="N130" s="6" t="str">
        <f t="shared" si="1"/>
        <v>A3_R2_C2Île-de-France2020_2035RésineuxPrivé</v>
      </c>
    </row>
    <row r="131" spans="1:14" x14ac:dyDescent="0.3">
      <c r="A131" t="s">
        <v>213</v>
      </c>
      <c r="B131" t="s">
        <v>29</v>
      </c>
      <c r="C131" t="s">
        <v>214</v>
      </c>
      <c r="D131" t="s">
        <v>115</v>
      </c>
      <c r="E131" t="s">
        <v>113</v>
      </c>
      <c r="F131">
        <v>51843</v>
      </c>
      <c r="G131">
        <v>17341</v>
      </c>
      <c r="H131">
        <v>6792</v>
      </c>
      <c r="I131">
        <v>0</v>
      </c>
      <c r="J131">
        <v>-4409</v>
      </c>
      <c r="K131">
        <v>70087</v>
      </c>
      <c r="L131">
        <v>11481</v>
      </c>
      <c r="M131">
        <v>66998</v>
      </c>
      <c r="N131" s="6" t="str">
        <f t="shared" ref="N131:N194" si="2">B131&amp;A131&amp;C131&amp;D131&amp;E131</f>
        <v>A3_R2_C2Île-de-France2020_2035RésineuxPublic</v>
      </c>
    </row>
    <row r="132" spans="1:14" x14ac:dyDescent="0.3">
      <c r="A132" t="s">
        <v>213</v>
      </c>
      <c r="B132" t="s">
        <v>29</v>
      </c>
      <c r="C132" t="s">
        <v>214</v>
      </c>
      <c r="D132" t="s">
        <v>114</v>
      </c>
      <c r="E132" t="s">
        <v>112</v>
      </c>
      <c r="F132">
        <v>160130</v>
      </c>
      <c r="G132">
        <v>380059</v>
      </c>
      <c r="H132">
        <v>20048</v>
      </c>
      <c r="I132">
        <v>30137</v>
      </c>
      <c r="J132">
        <v>64079</v>
      </c>
      <c r="K132">
        <v>482265</v>
      </c>
      <c r="L132">
        <v>264650</v>
      </c>
      <c r="M132">
        <v>842905</v>
      </c>
      <c r="N132" s="6" t="str">
        <f t="shared" si="2"/>
        <v>A3_R2_C2Île-de-France2020_2035FeuillusPrivé</v>
      </c>
    </row>
    <row r="133" spans="1:14" x14ac:dyDescent="0.3">
      <c r="A133" t="s">
        <v>213</v>
      </c>
      <c r="B133" t="s">
        <v>29</v>
      </c>
      <c r="C133" t="s">
        <v>214</v>
      </c>
      <c r="D133" t="s">
        <v>114</v>
      </c>
      <c r="E133" t="s">
        <v>113</v>
      </c>
      <c r="F133">
        <v>111223</v>
      </c>
      <c r="G133">
        <v>251969</v>
      </c>
      <c r="H133">
        <v>22771</v>
      </c>
      <c r="I133">
        <v>11830</v>
      </c>
      <c r="J133">
        <v>-7546</v>
      </c>
      <c r="K133">
        <v>329199</v>
      </c>
      <c r="L133">
        <v>61171</v>
      </c>
      <c r="M133">
        <v>373354</v>
      </c>
      <c r="N133" s="6" t="str">
        <f t="shared" si="2"/>
        <v>A3_R2_C2Île-de-France2020_2035FeuillusPublic</v>
      </c>
    </row>
    <row r="134" spans="1:14" x14ac:dyDescent="0.3">
      <c r="A134" t="s">
        <v>213</v>
      </c>
      <c r="B134" t="s">
        <v>29</v>
      </c>
      <c r="C134" t="s">
        <v>215</v>
      </c>
      <c r="D134" t="s">
        <v>115</v>
      </c>
      <c r="E134" t="s">
        <v>112</v>
      </c>
      <c r="F134">
        <v>21873</v>
      </c>
      <c r="G134">
        <v>11523</v>
      </c>
      <c r="H134">
        <v>2407</v>
      </c>
      <c r="I134">
        <v>609</v>
      </c>
      <c r="J134">
        <v>67</v>
      </c>
      <c r="K134">
        <v>33881</v>
      </c>
      <c r="L134">
        <v>13214</v>
      </c>
      <c r="M134">
        <v>46449</v>
      </c>
      <c r="N134" s="6" t="str">
        <f t="shared" si="2"/>
        <v>A3_R2_C2Île-de-France2035_2050RésineuxPrivé</v>
      </c>
    </row>
    <row r="135" spans="1:14" x14ac:dyDescent="0.3">
      <c r="A135" t="s">
        <v>213</v>
      </c>
      <c r="B135" t="s">
        <v>29</v>
      </c>
      <c r="C135" t="s">
        <v>215</v>
      </c>
      <c r="D135" t="s">
        <v>115</v>
      </c>
      <c r="E135" t="s">
        <v>113</v>
      </c>
      <c r="F135">
        <v>48602</v>
      </c>
      <c r="G135">
        <v>15444</v>
      </c>
      <c r="H135">
        <v>9521</v>
      </c>
      <c r="I135">
        <v>0</v>
      </c>
      <c r="J135">
        <v>-10346</v>
      </c>
      <c r="K135">
        <v>64430</v>
      </c>
      <c r="L135">
        <v>16617</v>
      </c>
      <c r="M135">
        <v>50462</v>
      </c>
      <c r="N135" s="6" t="str">
        <f t="shared" si="2"/>
        <v>A3_R2_C2Île-de-France2035_2050RésineuxPublic</v>
      </c>
    </row>
    <row r="136" spans="1:14" x14ac:dyDescent="0.3">
      <c r="A136" t="s">
        <v>213</v>
      </c>
      <c r="B136" t="s">
        <v>29</v>
      </c>
      <c r="C136" t="s">
        <v>215</v>
      </c>
      <c r="D136" t="s">
        <v>114</v>
      </c>
      <c r="E136" t="s">
        <v>112</v>
      </c>
      <c r="F136">
        <v>159223</v>
      </c>
      <c r="G136">
        <v>350416</v>
      </c>
      <c r="H136">
        <v>20223</v>
      </c>
      <c r="I136">
        <v>2750</v>
      </c>
      <c r="J136">
        <v>-15191</v>
      </c>
      <c r="K136">
        <v>451285</v>
      </c>
      <c r="L136">
        <v>378886</v>
      </c>
      <c r="M136">
        <v>764458</v>
      </c>
      <c r="N136" s="6" t="str">
        <f t="shared" si="2"/>
        <v>A3_R2_C2Île-de-France2035_2050FeuillusPrivé</v>
      </c>
    </row>
    <row r="137" spans="1:14" x14ac:dyDescent="0.3">
      <c r="A137" t="s">
        <v>213</v>
      </c>
      <c r="B137" t="s">
        <v>29</v>
      </c>
      <c r="C137" t="s">
        <v>215</v>
      </c>
      <c r="D137" t="s">
        <v>114</v>
      </c>
      <c r="E137" t="s">
        <v>113</v>
      </c>
      <c r="F137">
        <v>109513</v>
      </c>
      <c r="G137">
        <v>249615</v>
      </c>
      <c r="H137">
        <v>30895</v>
      </c>
      <c r="I137">
        <v>6</v>
      </c>
      <c r="J137">
        <v>-34846</v>
      </c>
      <c r="K137">
        <v>324810</v>
      </c>
      <c r="L137">
        <v>85207</v>
      </c>
      <c r="M137">
        <v>340458</v>
      </c>
      <c r="N137" s="6" t="str">
        <f t="shared" si="2"/>
        <v>A3_R2_C2Île-de-France2035_2050FeuillusPublic</v>
      </c>
    </row>
    <row r="138" spans="1:14" x14ac:dyDescent="0.3">
      <c r="A138" t="s">
        <v>213</v>
      </c>
      <c r="B138" t="s">
        <v>30</v>
      </c>
      <c r="C138" t="s">
        <v>214</v>
      </c>
      <c r="D138" t="s">
        <v>115</v>
      </c>
      <c r="E138" t="s">
        <v>112</v>
      </c>
      <c r="F138">
        <v>20321</v>
      </c>
      <c r="G138">
        <v>10221</v>
      </c>
      <c r="H138">
        <v>2707</v>
      </c>
      <c r="I138">
        <v>1362</v>
      </c>
      <c r="J138">
        <v>166</v>
      </c>
      <c r="K138">
        <v>30670</v>
      </c>
      <c r="L138">
        <v>14945</v>
      </c>
      <c r="M138">
        <v>44780</v>
      </c>
      <c r="N138" s="6" t="str">
        <f t="shared" si="2"/>
        <v>A3_R2_C3Île-de-France2020_2035RésineuxPrivé</v>
      </c>
    </row>
    <row r="139" spans="1:14" x14ac:dyDescent="0.3">
      <c r="A139" t="s">
        <v>213</v>
      </c>
      <c r="B139" t="s">
        <v>30</v>
      </c>
      <c r="C139" t="s">
        <v>214</v>
      </c>
      <c r="D139" t="s">
        <v>115</v>
      </c>
      <c r="E139" t="s">
        <v>113</v>
      </c>
      <c r="F139">
        <v>47303</v>
      </c>
      <c r="G139">
        <v>15610</v>
      </c>
      <c r="H139">
        <v>9766</v>
      </c>
      <c r="I139">
        <v>0</v>
      </c>
      <c r="J139">
        <v>-6089</v>
      </c>
      <c r="K139">
        <v>63699</v>
      </c>
      <c r="L139">
        <v>17092</v>
      </c>
      <c r="M139">
        <v>61753</v>
      </c>
      <c r="N139" s="6" t="str">
        <f t="shared" si="2"/>
        <v>A3_R2_C3Île-de-France2020_2035RésineuxPublic</v>
      </c>
    </row>
    <row r="140" spans="1:14" x14ac:dyDescent="0.3">
      <c r="A140" t="s">
        <v>213</v>
      </c>
      <c r="B140" t="s">
        <v>30</v>
      </c>
      <c r="C140" t="s">
        <v>214</v>
      </c>
      <c r="D140" t="s">
        <v>114</v>
      </c>
      <c r="E140" t="s">
        <v>112</v>
      </c>
      <c r="F140">
        <v>126990</v>
      </c>
      <c r="G140">
        <v>298379</v>
      </c>
      <c r="H140">
        <v>15570</v>
      </c>
      <c r="I140">
        <v>29534</v>
      </c>
      <c r="J140">
        <v>14633</v>
      </c>
      <c r="K140">
        <v>380434</v>
      </c>
      <c r="L140">
        <v>386921</v>
      </c>
      <c r="M140">
        <v>761835</v>
      </c>
      <c r="N140" s="6" t="str">
        <f t="shared" si="2"/>
        <v>A3_R2_C3Île-de-France2020_2035FeuillusPrivé</v>
      </c>
    </row>
    <row r="141" spans="1:14" x14ac:dyDescent="0.3">
      <c r="A141" t="s">
        <v>213</v>
      </c>
      <c r="B141" t="s">
        <v>30</v>
      </c>
      <c r="C141" t="s">
        <v>214</v>
      </c>
      <c r="D141" t="s">
        <v>114</v>
      </c>
      <c r="E141" t="s">
        <v>113</v>
      </c>
      <c r="F141">
        <v>98334</v>
      </c>
      <c r="G141">
        <v>223908</v>
      </c>
      <c r="H141">
        <v>31633</v>
      </c>
      <c r="I141">
        <v>11659</v>
      </c>
      <c r="J141">
        <v>-18871</v>
      </c>
      <c r="K141">
        <v>292369</v>
      </c>
      <c r="L141">
        <v>87634</v>
      </c>
      <c r="M141">
        <v>340211</v>
      </c>
      <c r="N141" s="6" t="str">
        <f t="shared" si="2"/>
        <v>A3_R2_C3Île-de-France2020_2035FeuillusPublic</v>
      </c>
    </row>
    <row r="142" spans="1:14" x14ac:dyDescent="0.3">
      <c r="A142" t="s">
        <v>213</v>
      </c>
      <c r="B142" t="s">
        <v>30</v>
      </c>
      <c r="C142" t="s">
        <v>215</v>
      </c>
      <c r="D142" t="s">
        <v>115</v>
      </c>
      <c r="E142" t="s">
        <v>112</v>
      </c>
      <c r="F142">
        <v>20434</v>
      </c>
      <c r="G142">
        <v>10347</v>
      </c>
      <c r="H142">
        <v>2835</v>
      </c>
      <c r="I142">
        <v>505</v>
      </c>
      <c r="J142">
        <v>-856</v>
      </c>
      <c r="K142">
        <v>31058</v>
      </c>
      <c r="L142">
        <v>15508</v>
      </c>
      <c r="M142">
        <v>43712</v>
      </c>
      <c r="N142" s="6" t="str">
        <f t="shared" si="2"/>
        <v>A3_R2_C3Île-de-France2035_2050RésineuxPrivé</v>
      </c>
    </row>
    <row r="143" spans="1:14" x14ac:dyDescent="0.3">
      <c r="A143" t="s">
        <v>213</v>
      </c>
      <c r="B143" t="s">
        <v>30</v>
      </c>
      <c r="C143" t="s">
        <v>215</v>
      </c>
      <c r="D143" t="s">
        <v>115</v>
      </c>
      <c r="E143" t="s">
        <v>113</v>
      </c>
      <c r="F143">
        <v>42011</v>
      </c>
      <c r="G143">
        <v>13218</v>
      </c>
      <c r="H143">
        <v>10923</v>
      </c>
      <c r="I143">
        <v>0</v>
      </c>
      <c r="J143">
        <v>-8810</v>
      </c>
      <c r="K143">
        <v>55562</v>
      </c>
      <c r="L143">
        <v>18647</v>
      </c>
      <c r="M143">
        <v>48107</v>
      </c>
      <c r="N143" s="6" t="str">
        <f t="shared" si="2"/>
        <v>A3_R2_C3Île-de-France2035_2050RésineuxPublic</v>
      </c>
    </row>
    <row r="144" spans="1:14" x14ac:dyDescent="0.3">
      <c r="A144" t="s">
        <v>213</v>
      </c>
      <c r="B144" t="s">
        <v>30</v>
      </c>
      <c r="C144" t="s">
        <v>215</v>
      </c>
      <c r="D144" t="s">
        <v>114</v>
      </c>
      <c r="E144" t="s">
        <v>112</v>
      </c>
      <c r="F144">
        <v>139404</v>
      </c>
      <c r="G144">
        <v>285998</v>
      </c>
      <c r="H144">
        <v>13915</v>
      </c>
      <c r="I144">
        <v>2510</v>
      </c>
      <c r="J144">
        <v>-14566</v>
      </c>
      <c r="K144">
        <v>376114</v>
      </c>
      <c r="L144">
        <v>379509</v>
      </c>
      <c r="M144">
        <v>687701</v>
      </c>
      <c r="N144" s="6" t="str">
        <f t="shared" si="2"/>
        <v>A3_R2_C3Île-de-France2035_2050FeuillusPrivé</v>
      </c>
    </row>
    <row r="145" spans="1:14" x14ac:dyDescent="0.3">
      <c r="A145" t="s">
        <v>213</v>
      </c>
      <c r="B145" t="s">
        <v>30</v>
      </c>
      <c r="C145" t="s">
        <v>215</v>
      </c>
      <c r="D145" t="s">
        <v>114</v>
      </c>
      <c r="E145" t="s">
        <v>113</v>
      </c>
      <c r="F145">
        <v>95970</v>
      </c>
      <c r="G145">
        <v>214665</v>
      </c>
      <c r="H145">
        <v>33798</v>
      </c>
      <c r="I145">
        <v>5</v>
      </c>
      <c r="J145">
        <v>-26462</v>
      </c>
      <c r="K145">
        <v>280887</v>
      </c>
      <c r="L145">
        <v>90458</v>
      </c>
      <c r="M145">
        <v>318181</v>
      </c>
      <c r="N145" s="6" t="str">
        <f t="shared" si="2"/>
        <v>A3_R2_C3Île-de-France2035_2050FeuillusPublic</v>
      </c>
    </row>
    <row r="146" spans="1:14" x14ac:dyDescent="0.3">
      <c r="A146" t="s">
        <v>213</v>
      </c>
      <c r="B146" t="s">
        <v>31</v>
      </c>
      <c r="C146" t="s">
        <v>214</v>
      </c>
      <c r="D146" t="s">
        <v>115</v>
      </c>
      <c r="E146" t="s">
        <v>112</v>
      </c>
      <c r="F146">
        <v>20746</v>
      </c>
      <c r="G146">
        <v>10501</v>
      </c>
      <c r="H146">
        <v>2030</v>
      </c>
      <c r="I146">
        <v>1395</v>
      </c>
      <c r="J146">
        <v>4593</v>
      </c>
      <c r="K146">
        <v>31388</v>
      </c>
      <c r="L146">
        <v>11932</v>
      </c>
      <c r="M146">
        <v>54774</v>
      </c>
      <c r="N146" s="6" t="str">
        <f t="shared" si="2"/>
        <v>B1_R1_C1Île-de-France2020_2035RésineuxPrivé</v>
      </c>
    </row>
    <row r="147" spans="1:14" x14ac:dyDescent="0.3">
      <c r="A147" t="s">
        <v>213</v>
      </c>
      <c r="B147" t="s">
        <v>31</v>
      </c>
      <c r="C147" t="s">
        <v>214</v>
      </c>
      <c r="D147" t="s">
        <v>115</v>
      </c>
      <c r="E147" t="s">
        <v>113</v>
      </c>
      <c r="F147">
        <v>49079</v>
      </c>
      <c r="G147">
        <v>16403</v>
      </c>
      <c r="H147">
        <v>6421</v>
      </c>
      <c r="I147">
        <v>0</v>
      </c>
      <c r="J147">
        <v>-2745</v>
      </c>
      <c r="K147">
        <v>66342</v>
      </c>
      <c r="L147">
        <v>11900</v>
      </c>
      <c r="M147">
        <v>68343</v>
      </c>
      <c r="N147" s="6" t="str">
        <f t="shared" si="2"/>
        <v>B1_R1_C1Île-de-France2020_2035RésineuxPublic</v>
      </c>
    </row>
    <row r="148" spans="1:14" x14ac:dyDescent="0.3">
      <c r="A148" t="s">
        <v>213</v>
      </c>
      <c r="B148" t="s">
        <v>31</v>
      </c>
      <c r="C148" t="s">
        <v>214</v>
      </c>
      <c r="D148" t="s">
        <v>114</v>
      </c>
      <c r="E148" t="s">
        <v>112</v>
      </c>
      <c r="F148">
        <v>138634</v>
      </c>
      <c r="G148">
        <v>330785</v>
      </c>
      <c r="H148">
        <v>14691</v>
      </c>
      <c r="I148">
        <v>76508</v>
      </c>
      <c r="J148">
        <v>93511</v>
      </c>
      <c r="K148">
        <v>419552</v>
      </c>
      <c r="L148">
        <v>272160</v>
      </c>
      <c r="M148">
        <v>844916</v>
      </c>
      <c r="N148" s="6" t="str">
        <f t="shared" si="2"/>
        <v>B1_R1_C1Île-de-France2020_2035FeuillusPrivé</v>
      </c>
    </row>
    <row r="149" spans="1:14" x14ac:dyDescent="0.3">
      <c r="A149" t="s">
        <v>213</v>
      </c>
      <c r="B149" t="s">
        <v>31</v>
      </c>
      <c r="C149" t="s">
        <v>214</v>
      </c>
      <c r="D149" t="s">
        <v>114</v>
      </c>
      <c r="E149" t="s">
        <v>113</v>
      </c>
      <c r="F149">
        <v>111068</v>
      </c>
      <c r="G149">
        <v>241028</v>
      </c>
      <c r="H149">
        <v>22109</v>
      </c>
      <c r="I149">
        <v>28133</v>
      </c>
      <c r="J149">
        <v>-2837</v>
      </c>
      <c r="K149">
        <v>318410</v>
      </c>
      <c r="L149">
        <v>61749</v>
      </c>
      <c r="M149">
        <v>372768</v>
      </c>
      <c r="N149" s="6" t="str">
        <f t="shared" si="2"/>
        <v>B1_R1_C1Île-de-France2020_2035FeuillusPublic</v>
      </c>
    </row>
    <row r="150" spans="1:14" x14ac:dyDescent="0.3">
      <c r="A150" t="s">
        <v>213</v>
      </c>
      <c r="B150" t="s">
        <v>31</v>
      </c>
      <c r="C150" t="s">
        <v>215</v>
      </c>
      <c r="D150" t="s">
        <v>115</v>
      </c>
      <c r="E150" t="s">
        <v>112</v>
      </c>
      <c r="F150">
        <v>23657</v>
      </c>
      <c r="G150">
        <v>12617</v>
      </c>
      <c r="H150">
        <v>1056</v>
      </c>
      <c r="I150">
        <v>2326</v>
      </c>
      <c r="J150">
        <v>7209</v>
      </c>
      <c r="K150">
        <v>36645</v>
      </c>
      <c r="L150">
        <v>8337</v>
      </c>
      <c r="M150">
        <v>64655</v>
      </c>
      <c r="N150" s="6" t="str">
        <f t="shared" si="2"/>
        <v>B1_R1_C1Île-de-France2035_2050RésineuxPrivé</v>
      </c>
    </row>
    <row r="151" spans="1:14" x14ac:dyDescent="0.3">
      <c r="A151" t="s">
        <v>213</v>
      </c>
      <c r="B151" t="s">
        <v>31</v>
      </c>
      <c r="C151" t="s">
        <v>215</v>
      </c>
      <c r="D151" t="s">
        <v>115</v>
      </c>
      <c r="E151" t="s">
        <v>113</v>
      </c>
      <c r="F151">
        <v>46138</v>
      </c>
      <c r="G151">
        <v>14810</v>
      </c>
      <c r="H151">
        <v>5545</v>
      </c>
      <c r="I151">
        <v>347</v>
      </c>
      <c r="J151">
        <v>-3669</v>
      </c>
      <c r="K151">
        <v>61342</v>
      </c>
      <c r="L151">
        <v>10913</v>
      </c>
      <c r="M151">
        <v>60053</v>
      </c>
      <c r="N151" s="6" t="str">
        <f t="shared" si="2"/>
        <v>B1_R1_C1Île-de-France2035_2050RésineuxPublic</v>
      </c>
    </row>
    <row r="152" spans="1:14" x14ac:dyDescent="0.3">
      <c r="A152" t="s">
        <v>213</v>
      </c>
      <c r="B152" t="s">
        <v>31</v>
      </c>
      <c r="C152" t="s">
        <v>215</v>
      </c>
      <c r="D152" t="s">
        <v>114</v>
      </c>
      <c r="E152" t="s">
        <v>112</v>
      </c>
      <c r="F152">
        <v>160460</v>
      </c>
      <c r="G152">
        <v>345496</v>
      </c>
      <c r="H152">
        <v>9627</v>
      </c>
      <c r="I152">
        <v>12272</v>
      </c>
      <c r="J152">
        <v>125772</v>
      </c>
      <c r="K152">
        <v>448832</v>
      </c>
      <c r="L152">
        <v>237031</v>
      </c>
      <c r="M152">
        <v>896661</v>
      </c>
      <c r="N152" s="6" t="str">
        <f t="shared" si="2"/>
        <v>B1_R1_C1Île-de-France2035_2050FeuillusPrivé</v>
      </c>
    </row>
    <row r="153" spans="1:14" x14ac:dyDescent="0.3">
      <c r="A153" t="s">
        <v>213</v>
      </c>
      <c r="B153" t="s">
        <v>31</v>
      </c>
      <c r="C153" t="s">
        <v>215</v>
      </c>
      <c r="D153" t="s">
        <v>114</v>
      </c>
      <c r="E153" t="s">
        <v>113</v>
      </c>
      <c r="F153">
        <v>101645</v>
      </c>
      <c r="G153">
        <v>241751</v>
      </c>
      <c r="H153">
        <v>15887</v>
      </c>
      <c r="I153">
        <v>31</v>
      </c>
      <c r="J153">
        <v>14391</v>
      </c>
      <c r="K153">
        <v>311307</v>
      </c>
      <c r="L153">
        <v>48170</v>
      </c>
      <c r="M153">
        <v>383936</v>
      </c>
      <c r="N153" s="6" t="str">
        <f t="shared" si="2"/>
        <v>B1_R1_C1Île-de-France2035_2050FeuillusPublic</v>
      </c>
    </row>
    <row r="154" spans="1:14" x14ac:dyDescent="0.3">
      <c r="A154" t="s">
        <v>213</v>
      </c>
      <c r="B154" t="s">
        <v>33</v>
      </c>
      <c r="C154" t="s">
        <v>214</v>
      </c>
      <c r="D154" t="s">
        <v>115</v>
      </c>
      <c r="E154" t="s">
        <v>112</v>
      </c>
      <c r="F154">
        <v>20767</v>
      </c>
      <c r="G154">
        <v>10528</v>
      </c>
      <c r="H154">
        <v>2089</v>
      </c>
      <c r="I154">
        <v>1395</v>
      </c>
      <c r="J154">
        <v>4598</v>
      </c>
      <c r="K154">
        <v>31437</v>
      </c>
      <c r="L154">
        <v>11869</v>
      </c>
      <c r="M154">
        <v>54779</v>
      </c>
      <c r="N154" s="6" t="str">
        <f t="shared" si="2"/>
        <v>B1_R1_C2Île-de-France2020_2035RésineuxPrivé</v>
      </c>
    </row>
    <row r="155" spans="1:14" x14ac:dyDescent="0.3">
      <c r="A155" t="s">
        <v>213</v>
      </c>
      <c r="B155" t="s">
        <v>33</v>
      </c>
      <c r="C155" t="s">
        <v>214</v>
      </c>
      <c r="D155" t="s">
        <v>115</v>
      </c>
      <c r="E155" t="s">
        <v>113</v>
      </c>
      <c r="F155">
        <v>48801</v>
      </c>
      <c r="G155">
        <v>16309</v>
      </c>
      <c r="H155">
        <v>6426</v>
      </c>
      <c r="I155">
        <v>0</v>
      </c>
      <c r="J155">
        <v>-2605</v>
      </c>
      <c r="K155">
        <v>65967</v>
      </c>
      <c r="L155">
        <v>11904</v>
      </c>
      <c r="M155">
        <v>68367</v>
      </c>
      <c r="N155" s="6" t="str">
        <f t="shared" si="2"/>
        <v>B1_R1_C2Île-de-France2020_2035RésineuxPublic</v>
      </c>
    </row>
    <row r="156" spans="1:14" x14ac:dyDescent="0.3">
      <c r="A156" t="s">
        <v>213</v>
      </c>
      <c r="B156" t="s">
        <v>33</v>
      </c>
      <c r="C156" t="s">
        <v>214</v>
      </c>
      <c r="D156" t="s">
        <v>114</v>
      </c>
      <c r="E156" t="s">
        <v>112</v>
      </c>
      <c r="F156">
        <v>138564</v>
      </c>
      <c r="G156">
        <v>331237</v>
      </c>
      <c r="H156">
        <v>15192</v>
      </c>
      <c r="I156">
        <v>76508</v>
      </c>
      <c r="J156">
        <v>93582</v>
      </c>
      <c r="K156">
        <v>419836</v>
      </c>
      <c r="L156">
        <v>271710</v>
      </c>
      <c r="M156">
        <v>844912</v>
      </c>
      <c r="N156" s="6" t="str">
        <f t="shared" si="2"/>
        <v>B1_R1_C2Île-de-France2020_2035FeuillusPrivé</v>
      </c>
    </row>
    <row r="157" spans="1:14" x14ac:dyDescent="0.3">
      <c r="A157" t="s">
        <v>213</v>
      </c>
      <c r="B157" t="s">
        <v>33</v>
      </c>
      <c r="C157" t="s">
        <v>214</v>
      </c>
      <c r="D157" t="s">
        <v>114</v>
      </c>
      <c r="E157" t="s">
        <v>113</v>
      </c>
      <c r="F157">
        <v>110585</v>
      </c>
      <c r="G157">
        <v>240124</v>
      </c>
      <c r="H157">
        <v>22176</v>
      </c>
      <c r="I157">
        <v>28133</v>
      </c>
      <c r="J157">
        <v>-2127</v>
      </c>
      <c r="K157">
        <v>317178</v>
      </c>
      <c r="L157">
        <v>61704</v>
      </c>
      <c r="M157">
        <v>372837</v>
      </c>
      <c r="N157" s="6" t="str">
        <f t="shared" si="2"/>
        <v>B1_R1_C2Île-de-France2020_2035FeuillusPublic</v>
      </c>
    </row>
    <row r="158" spans="1:14" x14ac:dyDescent="0.3">
      <c r="A158" t="s">
        <v>213</v>
      </c>
      <c r="B158" t="s">
        <v>33</v>
      </c>
      <c r="C158" t="s">
        <v>215</v>
      </c>
      <c r="D158" t="s">
        <v>115</v>
      </c>
      <c r="E158" t="s">
        <v>112</v>
      </c>
      <c r="F158">
        <v>23715</v>
      </c>
      <c r="G158">
        <v>12473</v>
      </c>
      <c r="H158">
        <v>2536</v>
      </c>
      <c r="I158">
        <v>2259</v>
      </c>
      <c r="J158">
        <v>2602</v>
      </c>
      <c r="K158">
        <v>36540</v>
      </c>
      <c r="L158">
        <v>15647</v>
      </c>
      <c r="M158">
        <v>58793</v>
      </c>
      <c r="N158" s="6" t="str">
        <f t="shared" si="2"/>
        <v>B1_R1_C2Île-de-France2035_2050RésineuxPrivé</v>
      </c>
    </row>
    <row r="159" spans="1:14" x14ac:dyDescent="0.3">
      <c r="A159" t="s">
        <v>213</v>
      </c>
      <c r="B159" t="s">
        <v>33</v>
      </c>
      <c r="C159" t="s">
        <v>215</v>
      </c>
      <c r="D159" t="s">
        <v>115</v>
      </c>
      <c r="E159" t="s">
        <v>113</v>
      </c>
      <c r="F159">
        <v>47860</v>
      </c>
      <c r="G159">
        <v>15092</v>
      </c>
      <c r="H159">
        <v>10508</v>
      </c>
      <c r="I159">
        <v>339</v>
      </c>
      <c r="J159">
        <v>-9586</v>
      </c>
      <c r="K159">
        <v>63295</v>
      </c>
      <c r="L159">
        <v>19116</v>
      </c>
      <c r="M159">
        <v>54008</v>
      </c>
      <c r="N159" s="6" t="str">
        <f t="shared" si="2"/>
        <v>B1_R1_C2Île-de-France2035_2050RésineuxPublic</v>
      </c>
    </row>
    <row r="160" spans="1:14" x14ac:dyDescent="0.3">
      <c r="A160" t="s">
        <v>213</v>
      </c>
      <c r="B160" t="s">
        <v>33</v>
      </c>
      <c r="C160" t="s">
        <v>215</v>
      </c>
      <c r="D160" t="s">
        <v>114</v>
      </c>
      <c r="E160" t="s">
        <v>112</v>
      </c>
      <c r="F160">
        <v>158305</v>
      </c>
      <c r="G160">
        <v>333166</v>
      </c>
      <c r="H160">
        <v>17277</v>
      </c>
      <c r="I160">
        <v>12144</v>
      </c>
      <c r="J160">
        <v>-10043</v>
      </c>
      <c r="K160">
        <v>435994</v>
      </c>
      <c r="L160">
        <v>402338</v>
      </c>
      <c r="M160">
        <v>780508</v>
      </c>
      <c r="N160" s="6" t="str">
        <f t="shared" si="2"/>
        <v>B1_R1_C2Île-de-France2035_2050FeuillusPrivé</v>
      </c>
    </row>
    <row r="161" spans="1:14" x14ac:dyDescent="0.3">
      <c r="A161" t="s">
        <v>213</v>
      </c>
      <c r="B161" t="s">
        <v>33</v>
      </c>
      <c r="C161" t="s">
        <v>215</v>
      </c>
      <c r="D161" t="s">
        <v>114</v>
      </c>
      <c r="E161" t="s">
        <v>113</v>
      </c>
      <c r="F161">
        <v>103167</v>
      </c>
      <c r="G161">
        <v>239424</v>
      </c>
      <c r="H161">
        <v>30967</v>
      </c>
      <c r="I161">
        <v>31</v>
      </c>
      <c r="J161">
        <v>-29178</v>
      </c>
      <c r="K161">
        <v>310291</v>
      </c>
      <c r="L161">
        <v>88788</v>
      </c>
      <c r="M161">
        <v>339768</v>
      </c>
      <c r="N161" s="6" t="str">
        <f t="shared" si="2"/>
        <v>B1_R1_C2Île-de-France2035_2050FeuillusPublic</v>
      </c>
    </row>
    <row r="162" spans="1:14" x14ac:dyDescent="0.3">
      <c r="A162" t="s">
        <v>213</v>
      </c>
      <c r="B162" t="s">
        <v>35</v>
      </c>
      <c r="C162" t="s">
        <v>214</v>
      </c>
      <c r="D162" t="s">
        <v>115</v>
      </c>
      <c r="E162" t="s">
        <v>112</v>
      </c>
      <c r="F162">
        <v>20839</v>
      </c>
      <c r="G162">
        <v>10540</v>
      </c>
      <c r="H162">
        <v>2707</v>
      </c>
      <c r="I162">
        <v>1394</v>
      </c>
      <c r="J162">
        <v>1244</v>
      </c>
      <c r="K162">
        <v>31529</v>
      </c>
      <c r="L162">
        <v>16038</v>
      </c>
      <c r="M162">
        <v>49608</v>
      </c>
      <c r="N162" s="6" t="str">
        <f t="shared" si="2"/>
        <v>B1_R1_C3Île-de-France2020_2035RésineuxPrivé</v>
      </c>
    </row>
    <row r="163" spans="1:14" x14ac:dyDescent="0.3">
      <c r="A163" t="s">
        <v>213</v>
      </c>
      <c r="B163" t="s">
        <v>35</v>
      </c>
      <c r="C163" t="s">
        <v>214</v>
      </c>
      <c r="D163" t="s">
        <v>115</v>
      </c>
      <c r="E163" t="s">
        <v>113</v>
      </c>
      <c r="F163">
        <v>49934</v>
      </c>
      <c r="G163">
        <v>16531</v>
      </c>
      <c r="H163">
        <v>9241</v>
      </c>
      <c r="I163">
        <v>0</v>
      </c>
      <c r="J163">
        <v>-7162</v>
      </c>
      <c r="K163">
        <v>67302</v>
      </c>
      <c r="L163">
        <v>16968</v>
      </c>
      <c r="M163">
        <v>62141</v>
      </c>
      <c r="N163" s="6" t="str">
        <f t="shared" si="2"/>
        <v>B1_R1_C3Île-de-France2020_2035RésineuxPublic</v>
      </c>
    </row>
    <row r="164" spans="1:14" x14ac:dyDescent="0.3">
      <c r="A164" t="s">
        <v>213</v>
      </c>
      <c r="B164" t="s">
        <v>35</v>
      </c>
      <c r="C164" t="s">
        <v>214</v>
      </c>
      <c r="D164" t="s">
        <v>114</v>
      </c>
      <c r="E164" t="s">
        <v>112</v>
      </c>
      <c r="F164">
        <v>138378</v>
      </c>
      <c r="G164">
        <v>329353</v>
      </c>
      <c r="H164">
        <v>19331</v>
      </c>
      <c r="I164">
        <v>75555</v>
      </c>
      <c r="J164">
        <v>-1950</v>
      </c>
      <c r="K164">
        <v>418178</v>
      </c>
      <c r="L164">
        <v>378010</v>
      </c>
      <c r="M164">
        <v>760033</v>
      </c>
      <c r="N164" s="6" t="str">
        <f t="shared" si="2"/>
        <v>B1_R1_C3Île-de-France2020_2035FeuillusPrivé</v>
      </c>
    </row>
    <row r="165" spans="1:14" x14ac:dyDescent="0.3">
      <c r="A165" t="s">
        <v>213</v>
      </c>
      <c r="B165" t="s">
        <v>35</v>
      </c>
      <c r="C165" t="s">
        <v>214</v>
      </c>
      <c r="D165" t="s">
        <v>114</v>
      </c>
      <c r="E165" t="s">
        <v>113</v>
      </c>
      <c r="F165">
        <v>111828</v>
      </c>
      <c r="G165">
        <v>240993</v>
      </c>
      <c r="H165">
        <v>30831</v>
      </c>
      <c r="I165">
        <v>27846</v>
      </c>
      <c r="J165">
        <v>-33540</v>
      </c>
      <c r="K165">
        <v>319033</v>
      </c>
      <c r="L165">
        <v>85943</v>
      </c>
      <c r="M165">
        <v>338005</v>
      </c>
      <c r="N165" s="6" t="str">
        <f t="shared" si="2"/>
        <v>B1_R1_C3Île-de-France2020_2035FeuillusPublic</v>
      </c>
    </row>
    <row r="166" spans="1:14" x14ac:dyDescent="0.3">
      <c r="A166" t="s">
        <v>213</v>
      </c>
      <c r="B166" t="s">
        <v>35</v>
      </c>
      <c r="C166" t="s">
        <v>215</v>
      </c>
      <c r="D166" t="s">
        <v>115</v>
      </c>
      <c r="E166" t="s">
        <v>112</v>
      </c>
      <c r="F166">
        <v>22898</v>
      </c>
      <c r="G166">
        <v>11619</v>
      </c>
      <c r="H166">
        <v>3299</v>
      </c>
      <c r="I166">
        <v>1871</v>
      </c>
      <c r="J166">
        <v>584</v>
      </c>
      <c r="K166">
        <v>34860</v>
      </c>
      <c r="L166">
        <v>18126</v>
      </c>
      <c r="M166">
        <v>54020</v>
      </c>
      <c r="N166" s="6" t="str">
        <f t="shared" si="2"/>
        <v>B1_R1_C3Île-de-France2035_2050RésineuxPrivé</v>
      </c>
    </row>
    <row r="167" spans="1:14" x14ac:dyDescent="0.3">
      <c r="A167" t="s">
        <v>213</v>
      </c>
      <c r="B167" t="s">
        <v>35</v>
      </c>
      <c r="C167" t="s">
        <v>215</v>
      </c>
      <c r="D167" t="s">
        <v>115</v>
      </c>
      <c r="E167" t="s">
        <v>113</v>
      </c>
      <c r="F167">
        <v>46434</v>
      </c>
      <c r="G167">
        <v>14947</v>
      </c>
      <c r="H167">
        <v>9840</v>
      </c>
      <c r="I167">
        <v>280</v>
      </c>
      <c r="J167">
        <v>-10029</v>
      </c>
      <c r="K167">
        <v>61782</v>
      </c>
      <c r="L167">
        <v>17356</v>
      </c>
      <c r="M167">
        <v>49543</v>
      </c>
      <c r="N167" s="6" t="str">
        <f t="shared" si="2"/>
        <v>B1_R1_C3Île-de-France2035_2050RésineuxPublic</v>
      </c>
    </row>
    <row r="168" spans="1:14" x14ac:dyDescent="0.3">
      <c r="A168" t="s">
        <v>213</v>
      </c>
      <c r="B168" t="s">
        <v>35</v>
      </c>
      <c r="C168" t="s">
        <v>215</v>
      </c>
      <c r="D168" t="s">
        <v>114</v>
      </c>
      <c r="E168" t="s">
        <v>112</v>
      </c>
      <c r="F168">
        <v>162283</v>
      </c>
      <c r="G168">
        <v>326908</v>
      </c>
      <c r="H168">
        <v>23127</v>
      </c>
      <c r="I168">
        <v>11083</v>
      </c>
      <c r="J168">
        <v>-36348</v>
      </c>
      <c r="K168">
        <v>432671</v>
      </c>
      <c r="L168">
        <v>361641</v>
      </c>
      <c r="M168">
        <v>686238</v>
      </c>
      <c r="N168" s="6" t="str">
        <f t="shared" si="2"/>
        <v>B1_R1_C3Île-de-France2035_2050FeuillusPrivé</v>
      </c>
    </row>
    <row r="169" spans="1:14" x14ac:dyDescent="0.3">
      <c r="A169" t="s">
        <v>213</v>
      </c>
      <c r="B169" t="s">
        <v>35</v>
      </c>
      <c r="C169" t="s">
        <v>215</v>
      </c>
      <c r="D169" t="s">
        <v>114</v>
      </c>
      <c r="E169" t="s">
        <v>113</v>
      </c>
      <c r="F169">
        <v>103193</v>
      </c>
      <c r="G169">
        <v>233405</v>
      </c>
      <c r="H169">
        <v>32474</v>
      </c>
      <c r="I169">
        <v>26</v>
      </c>
      <c r="J169">
        <v>-40360</v>
      </c>
      <c r="K169">
        <v>304553</v>
      </c>
      <c r="L169">
        <v>87162</v>
      </c>
      <c r="M169">
        <v>312534</v>
      </c>
      <c r="N169" s="6" t="str">
        <f t="shared" si="2"/>
        <v>B1_R1_C3Île-de-France2035_2050FeuillusPublic</v>
      </c>
    </row>
    <row r="170" spans="1:14" x14ac:dyDescent="0.3">
      <c r="A170" t="s">
        <v>213</v>
      </c>
      <c r="B170" t="s">
        <v>37</v>
      </c>
      <c r="C170" t="s">
        <v>214</v>
      </c>
      <c r="D170" t="s">
        <v>115</v>
      </c>
      <c r="E170" t="s">
        <v>112</v>
      </c>
      <c r="F170">
        <v>21637</v>
      </c>
      <c r="G170">
        <v>10919</v>
      </c>
      <c r="H170">
        <v>2083</v>
      </c>
      <c r="I170">
        <v>1351</v>
      </c>
      <c r="J170">
        <v>2596</v>
      </c>
      <c r="K170">
        <v>32693</v>
      </c>
      <c r="L170">
        <v>10767</v>
      </c>
      <c r="M170">
        <v>49461</v>
      </c>
      <c r="N170" s="6" t="str">
        <f t="shared" si="2"/>
        <v>B1_R2_C1Île-de-France2020_2035RésineuxPrivé</v>
      </c>
    </row>
    <row r="171" spans="1:14" x14ac:dyDescent="0.3">
      <c r="A171" t="s">
        <v>213</v>
      </c>
      <c r="B171" t="s">
        <v>37</v>
      </c>
      <c r="C171" t="s">
        <v>214</v>
      </c>
      <c r="D171" t="s">
        <v>115</v>
      </c>
      <c r="E171" t="s">
        <v>113</v>
      </c>
      <c r="F171">
        <v>50020</v>
      </c>
      <c r="G171">
        <v>16726</v>
      </c>
      <c r="H171">
        <v>6395</v>
      </c>
      <c r="I171">
        <v>0</v>
      </c>
      <c r="J171">
        <v>-3621</v>
      </c>
      <c r="K171">
        <v>67618</v>
      </c>
      <c r="L171">
        <v>11593</v>
      </c>
      <c r="M171">
        <v>66880</v>
      </c>
      <c r="N171" s="6" t="str">
        <f t="shared" si="2"/>
        <v>B1_R2_C1Île-de-France2020_2035RésineuxPublic</v>
      </c>
    </row>
    <row r="172" spans="1:14" x14ac:dyDescent="0.3">
      <c r="A172" t="s">
        <v>213</v>
      </c>
      <c r="B172" t="s">
        <v>37</v>
      </c>
      <c r="C172" t="s">
        <v>214</v>
      </c>
      <c r="D172" t="s">
        <v>114</v>
      </c>
      <c r="E172" t="s">
        <v>112</v>
      </c>
      <c r="F172">
        <v>139047</v>
      </c>
      <c r="G172">
        <v>331254</v>
      </c>
      <c r="H172">
        <v>15196</v>
      </c>
      <c r="I172">
        <v>30072</v>
      </c>
      <c r="J172">
        <v>94636</v>
      </c>
      <c r="K172">
        <v>420490</v>
      </c>
      <c r="L172">
        <v>270329</v>
      </c>
      <c r="M172">
        <v>845438</v>
      </c>
      <c r="N172" s="6" t="str">
        <f t="shared" si="2"/>
        <v>B1_R2_C1Île-de-France2020_2035FeuillusPrivé</v>
      </c>
    </row>
    <row r="173" spans="1:14" x14ac:dyDescent="0.3">
      <c r="A173" t="s">
        <v>213</v>
      </c>
      <c r="B173" t="s">
        <v>37</v>
      </c>
      <c r="C173" t="s">
        <v>214</v>
      </c>
      <c r="D173" t="s">
        <v>114</v>
      </c>
      <c r="E173" t="s">
        <v>113</v>
      </c>
      <c r="F173">
        <v>105722</v>
      </c>
      <c r="G173">
        <v>241007</v>
      </c>
      <c r="H173">
        <v>22313</v>
      </c>
      <c r="I173">
        <v>11815</v>
      </c>
      <c r="J173">
        <v>178</v>
      </c>
      <c r="K173">
        <v>314438</v>
      </c>
      <c r="L173">
        <v>61481</v>
      </c>
      <c r="M173">
        <v>373611</v>
      </c>
      <c r="N173" s="6" t="str">
        <f t="shared" si="2"/>
        <v>B1_R2_C1Île-de-France2020_2035FeuillusPublic</v>
      </c>
    </row>
    <row r="174" spans="1:14" x14ac:dyDescent="0.3">
      <c r="A174" t="s">
        <v>213</v>
      </c>
      <c r="B174" t="s">
        <v>37</v>
      </c>
      <c r="C174" t="s">
        <v>215</v>
      </c>
      <c r="D174" t="s">
        <v>115</v>
      </c>
      <c r="E174" t="s">
        <v>112</v>
      </c>
      <c r="F174">
        <v>22445</v>
      </c>
      <c r="G174">
        <v>11861</v>
      </c>
      <c r="H174">
        <v>1136</v>
      </c>
      <c r="I174">
        <v>635</v>
      </c>
      <c r="J174">
        <v>4165</v>
      </c>
      <c r="K174">
        <v>34674</v>
      </c>
      <c r="L174">
        <v>7177</v>
      </c>
      <c r="M174">
        <v>53156</v>
      </c>
      <c r="N174" s="6" t="str">
        <f t="shared" si="2"/>
        <v>B1_R2_C1Île-de-France2035_2050RésineuxPrivé</v>
      </c>
    </row>
    <row r="175" spans="1:14" x14ac:dyDescent="0.3">
      <c r="A175" t="s">
        <v>213</v>
      </c>
      <c r="B175" t="s">
        <v>37</v>
      </c>
      <c r="C175" t="s">
        <v>215</v>
      </c>
      <c r="D175" t="s">
        <v>115</v>
      </c>
      <c r="E175" t="s">
        <v>113</v>
      </c>
      <c r="F175">
        <v>45659</v>
      </c>
      <c r="G175">
        <v>14578</v>
      </c>
      <c r="H175">
        <v>5478</v>
      </c>
      <c r="I175">
        <v>0</v>
      </c>
      <c r="J175">
        <v>-4513</v>
      </c>
      <c r="K175">
        <v>60630</v>
      </c>
      <c r="L175">
        <v>10452</v>
      </c>
      <c r="M175">
        <v>56589</v>
      </c>
      <c r="N175" s="6" t="str">
        <f t="shared" si="2"/>
        <v>B1_R2_C1Île-de-France2035_2050RésineuxPublic</v>
      </c>
    </row>
    <row r="176" spans="1:14" x14ac:dyDescent="0.3">
      <c r="A176" t="s">
        <v>213</v>
      </c>
      <c r="B176" t="s">
        <v>37</v>
      </c>
      <c r="C176" t="s">
        <v>215</v>
      </c>
      <c r="D176" t="s">
        <v>114</v>
      </c>
      <c r="E176" t="s">
        <v>112</v>
      </c>
      <c r="F176">
        <v>156169</v>
      </c>
      <c r="G176">
        <v>348540</v>
      </c>
      <c r="H176">
        <v>10603</v>
      </c>
      <c r="I176">
        <v>2779</v>
      </c>
      <c r="J176">
        <v>124720</v>
      </c>
      <c r="K176">
        <v>446715</v>
      </c>
      <c r="L176">
        <v>236352</v>
      </c>
      <c r="M176">
        <v>892315</v>
      </c>
      <c r="N176" s="6" t="str">
        <f t="shared" si="2"/>
        <v>B1_R2_C1Île-de-France2035_2050FeuillusPrivé</v>
      </c>
    </row>
    <row r="177" spans="1:14" x14ac:dyDescent="0.3">
      <c r="A177" t="s">
        <v>213</v>
      </c>
      <c r="B177" t="s">
        <v>37</v>
      </c>
      <c r="C177" t="s">
        <v>215</v>
      </c>
      <c r="D177" t="s">
        <v>114</v>
      </c>
      <c r="E177" t="s">
        <v>113</v>
      </c>
      <c r="F177">
        <v>103308</v>
      </c>
      <c r="G177">
        <v>242777</v>
      </c>
      <c r="H177">
        <v>16201</v>
      </c>
      <c r="I177">
        <v>6</v>
      </c>
      <c r="J177">
        <v>13662</v>
      </c>
      <c r="K177">
        <v>313464</v>
      </c>
      <c r="L177">
        <v>48297</v>
      </c>
      <c r="M177">
        <v>384630</v>
      </c>
      <c r="N177" s="6" t="str">
        <f t="shared" si="2"/>
        <v>B1_R2_C1Île-de-France2035_2050FeuillusPublic</v>
      </c>
    </row>
    <row r="178" spans="1:14" x14ac:dyDescent="0.3">
      <c r="A178" t="s">
        <v>213</v>
      </c>
      <c r="B178" t="s">
        <v>38</v>
      </c>
      <c r="C178" t="s">
        <v>214</v>
      </c>
      <c r="D178" t="s">
        <v>115</v>
      </c>
      <c r="E178" t="s">
        <v>112</v>
      </c>
      <c r="F178">
        <v>21637</v>
      </c>
      <c r="G178">
        <v>10919</v>
      </c>
      <c r="H178">
        <v>2083</v>
      </c>
      <c r="I178">
        <v>1351</v>
      </c>
      <c r="J178">
        <v>2596</v>
      </c>
      <c r="K178">
        <v>32693</v>
      </c>
      <c r="L178">
        <v>10767</v>
      </c>
      <c r="M178">
        <v>49461</v>
      </c>
      <c r="N178" s="6" t="str">
        <f t="shared" si="2"/>
        <v>B1_R2_C2Île-de-France2020_2035RésineuxPrivé</v>
      </c>
    </row>
    <row r="179" spans="1:14" x14ac:dyDescent="0.3">
      <c r="A179" t="s">
        <v>213</v>
      </c>
      <c r="B179" t="s">
        <v>38</v>
      </c>
      <c r="C179" t="s">
        <v>214</v>
      </c>
      <c r="D179" t="s">
        <v>115</v>
      </c>
      <c r="E179" t="s">
        <v>113</v>
      </c>
      <c r="F179">
        <v>50020</v>
      </c>
      <c r="G179">
        <v>16726</v>
      </c>
      <c r="H179">
        <v>6395</v>
      </c>
      <c r="I179">
        <v>0</v>
      </c>
      <c r="J179">
        <v>-3621</v>
      </c>
      <c r="K179">
        <v>67618</v>
      </c>
      <c r="L179">
        <v>11593</v>
      </c>
      <c r="M179">
        <v>66880</v>
      </c>
      <c r="N179" s="6" t="str">
        <f t="shared" si="2"/>
        <v>B1_R2_C2Île-de-France2020_2035RésineuxPublic</v>
      </c>
    </row>
    <row r="180" spans="1:14" x14ac:dyDescent="0.3">
      <c r="A180" t="s">
        <v>213</v>
      </c>
      <c r="B180" t="s">
        <v>38</v>
      </c>
      <c r="C180" t="s">
        <v>214</v>
      </c>
      <c r="D180" t="s">
        <v>114</v>
      </c>
      <c r="E180" t="s">
        <v>112</v>
      </c>
      <c r="F180">
        <v>139047</v>
      </c>
      <c r="G180">
        <v>331254</v>
      </c>
      <c r="H180">
        <v>15196</v>
      </c>
      <c r="I180">
        <v>30072</v>
      </c>
      <c r="J180">
        <v>94636</v>
      </c>
      <c r="K180">
        <v>420490</v>
      </c>
      <c r="L180">
        <v>270329</v>
      </c>
      <c r="M180">
        <v>845438</v>
      </c>
      <c r="N180" s="6" t="str">
        <f t="shared" si="2"/>
        <v>B1_R2_C2Île-de-France2020_2035FeuillusPrivé</v>
      </c>
    </row>
    <row r="181" spans="1:14" x14ac:dyDescent="0.3">
      <c r="A181" t="s">
        <v>213</v>
      </c>
      <c r="B181" t="s">
        <v>38</v>
      </c>
      <c r="C181" t="s">
        <v>214</v>
      </c>
      <c r="D181" t="s">
        <v>114</v>
      </c>
      <c r="E181" t="s">
        <v>113</v>
      </c>
      <c r="F181">
        <v>105722</v>
      </c>
      <c r="G181">
        <v>241007</v>
      </c>
      <c r="H181">
        <v>22313</v>
      </c>
      <c r="I181">
        <v>11815</v>
      </c>
      <c r="J181">
        <v>178</v>
      </c>
      <c r="K181">
        <v>314438</v>
      </c>
      <c r="L181">
        <v>61481</v>
      </c>
      <c r="M181">
        <v>373611</v>
      </c>
      <c r="N181" s="6" t="str">
        <f t="shared" si="2"/>
        <v>B1_R2_C2Île-de-France2020_2035FeuillusPublic</v>
      </c>
    </row>
    <row r="182" spans="1:14" x14ac:dyDescent="0.3">
      <c r="A182" t="s">
        <v>213</v>
      </c>
      <c r="B182" t="s">
        <v>38</v>
      </c>
      <c r="C182" t="s">
        <v>215</v>
      </c>
      <c r="D182" t="s">
        <v>115</v>
      </c>
      <c r="E182" t="s">
        <v>112</v>
      </c>
      <c r="F182">
        <v>22586</v>
      </c>
      <c r="G182">
        <v>11714</v>
      </c>
      <c r="H182">
        <v>2496</v>
      </c>
      <c r="I182">
        <v>609</v>
      </c>
      <c r="J182">
        <v>-141</v>
      </c>
      <c r="K182">
        <v>34644</v>
      </c>
      <c r="L182">
        <v>13514</v>
      </c>
      <c r="M182">
        <v>47230</v>
      </c>
      <c r="N182" s="6" t="str">
        <f t="shared" si="2"/>
        <v>B1_R2_C2Île-de-France2035_2050RésineuxPrivé</v>
      </c>
    </row>
    <row r="183" spans="1:14" x14ac:dyDescent="0.3">
      <c r="A183" t="s">
        <v>213</v>
      </c>
      <c r="B183" t="s">
        <v>38</v>
      </c>
      <c r="C183" t="s">
        <v>215</v>
      </c>
      <c r="D183" t="s">
        <v>115</v>
      </c>
      <c r="E183" t="s">
        <v>113</v>
      </c>
      <c r="F183">
        <v>47891</v>
      </c>
      <c r="G183">
        <v>15106</v>
      </c>
      <c r="H183">
        <v>9900</v>
      </c>
      <c r="I183">
        <v>0</v>
      </c>
      <c r="J183">
        <v>-10332</v>
      </c>
      <c r="K183">
        <v>63355</v>
      </c>
      <c r="L183">
        <v>17981</v>
      </c>
      <c r="M183">
        <v>50848</v>
      </c>
      <c r="N183" s="6" t="str">
        <f t="shared" si="2"/>
        <v>B1_R2_C2Île-de-France2035_2050RésineuxPublic</v>
      </c>
    </row>
    <row r="184" spans="1:14" x14ac:dyDescent="0.3">
      <c r="A184" t="s">
        <v>213</v>
      </c>
      <c r="B184" t="s">
        <v>38</v>
      </c>
      <c r="C184" t="s">
        <v>215</v>
      </c>
      <c r="D184" t="s">
        <v>114</v>
      </c>
      <c r="E184" t="s">
        <v>112</v>
      </c>
      <c r="F184">
        <v>153287</v>
      </c>
      <c r="G184">
        <v>333703</v>
      </c>
      <c r="H184">
        <v>17130</v>
      </c>
      <c r="I184">
        <v>2750</v>
      </c>
      <c r="J184">
        <v>-10665</v>
      </c>
      <c r="K184">
        <v>431070</v>
      </c>
      <c r="L184">
        <v>402089</v>
      </c>
      <c r="M184">
        <v>774428</v>
      </c>
      <c r="N184" s="6" t="str">
        <f t="shared" si="2"/>
        <v>B1_R2_C2Île-de-France2035_2050FeuillusPrivé</v>
      </c>
    </row>
    <row r="185" spans="1:14" x14ac:dyDescent="0.3">
      <c r="A185" t="s">
        <v>213</v>
      </c>
      <c r="B185" t="s">
        <v>38</v>
      </c>
      <c r="C185" t="s">
        <v>215</v>
      </c>
      <c r="D185" t="s">
        <v>114</v>
      </c>
      <c r="E185" t="s">
        <v>113</v>
      </c>
      <c r="F185">
        <v>106449</v>
      </c>
      <c r="G185">
        <v>243944</v>
      </c>
      <c r="H185">
        <v>31212</v>
      </c>
      <c r="I185">
        <v>6</v>
      </c>
      <c r="J185">
        <v>-32777</v>
      </c>
      <c r="K185">
        <v>317039</v>
      </c>
      <c r="L185">
        <v>88720</v>
      </c>
      <c r="M185">
        <v>339536</v>
      </c>
      <c r="N185" s="6" t="str">
        <f t="shared" si="2"/>
        <v>B1_R2_C2Île-de-France2035_2050FeuillusPublic</v>
      </c>
    </row>
    <row r="186" spans="1:14" x14ac:dyDescent="0.3">
      <c r="A186" t="s">
        <v>213</v>
      </c>
      <c r="B186" t="s">
        <v>39</v>
      </c>
      <c r="C186" t="s">
        <v>214</v>
      </c>
      <c r="D186" t="s">
        <v>115</v>
      </c>
      <c r="E186" t="s">
        <v>112</v>
      </c>
      <c r="F186">
        <v>21706</v>
      </c>
      <c r="G186">
        <v>10955</v>
      </c>
      <c r="H186">
        <v>2814</v>
      </c>
      <c r="I186">
        <v>1350</v>
      </c>
      <c r="J186">
        <v>-586</v>
      </c>
      <c r="K186">
        <v>32807</v>
      </c>
      <c r="L186">
        <v>14563</v>
      </c>
      <c r="M186">
        <v>44419</v>
      </c>
      <c r="N186" s="6" t="str">
        <f t="shared" si="2"/>
        <v>B1_R2_C3Île-de-France2020_2035RésineuxPrivé</v>
      </c>
    </row>
    <row r="187" spans="1:14" x14ac:dyDescent="0.3">
      <c r="A187" t="s">
        <v>213</v>
      </c>
      <c r="B187" t="s">
        <v>39</v>
      </c>
      <c r="C187" t="s">
        <v>214</v>
      </c>
      <c r="D187" t="s">
        <v>115</v>
      </c>
      <c r="E187" t="s">
        <v>113</v>
      </c>
      <c r="F187">
        <v>50880</v>
      </c>
      <c r="G187">
        <v>16857</v>
      </c>
      <c r="H187">
        <v>9184</v>
      </c>
      <c r="I187">
        <v>0</v>
      </c>
      <c r="J187">
        <v>-8003</v>
      </c>
      <c r="K187">
        <v>68587</v>
      </c>
      <c r="L187">
        <v>16575</v>
      </c>
      <c r="M187">
        <v>60695</v>
      </c>
      <c r="N187" s="6" t="str">
        <f t="shared" si="2"/>
        <v>B1_R2_C3Île-de-France2020_2035RésineuxPublic</v>
      </c>
    </row>
    <row r="188" spans="1:14" x14ac:dyDescent="0.3">
      <c r="A188" t="s">
        <v>213</v>
      </c>
      <c r="B188" t="s">
        <v>39</v>
      </c>
      <c r="C188" t="s">
        <v>214</v>
      </c>
      <c r="D188" t="s">
        <v>114</v>
      </c>
      <c r="E188" t="s">
        <v>112</v>
      </c>
      <c r="F188">
        <v>138656</v>
      </c>
      <c r="G188">
        <v>329442</v>
      </c>
      <c r="H188">
        <v>20417</v>
      </c>
      <c r="I188">
        <v>29382</v>
      </c>
      <c r="J188">
        <v>-1497</v>
      </c>
      <c r="K188">
        <v>418651</v>
      </c>
      <c r="L188">
        <v>376380</v>
      </c>
      <c r="M188">
        <v>759040</v>
      </c>
      <c r="N188" s="6" t="str">
        <f t="shared" si="2"/>
        <v>B1_R2_C3Île-de-France2020_2035FeuillusPrivé</v>
      </c>
    </row>
    <row r="189" spans="1:14" x14ac:dyDescent="0.3">
      <c r="A189" t="s">
        <v>213</v>
      </c>
      <c r="B189" t="s">
        <v>39</v>
      </c>
      <c r="C189" t="s">
        <v>214</v>
      </c>
      <c r="D189" t="s">
        <v>114</v>
      </c>
      <c r="E189" t="s">
        <v>113</v>
      </c>
      <c r="F189">
        <v>106699</v>
      </c>
      <c r="G189">
        <v>241281</v>
      </c>
      <c r="H189">
        <v>31170</v>
      </c>
      <c r="I189">
        <v>11579</v>
      </c>
      <c r="J189">
        <v>-30822</v>
      </c>
      <c r="K189">
        <v>315520</v>
      </c>
      <c r="L189">
        <v>85215</v>
      </c>
      <c r="M189">
        <v>338362</v>
      </c>
      <c r="N189" s="6" t="str">
        <f t="shared" si="2"/>
        <v>B1_R2_C3Île-de-France2020_2035FeuillusPublic</v>
      </c>
    </row>
    <row r="190" spans="1:14" x14ac:dyDescent="0.3">
      <c r="A190" t="s">
        <v>213</v>
      </c>
      <c r="B190" t="s">
        <v>39</v>
      </c>
      <c r="C190" t="s">
        <v>215</v>
      </c>
      <c r="D190" t="s">
        <v>115</v>
      </c>
      <c r="E190" t="s">
        <v>112</v>
      </c>
      <c r="F190">
        <v>21804</v>
      </c>
      <c r="G190">
        <v>10937</v>
      </c>
      <c r="H190">
        <v>3394</v>
      </c>
      <c r="I190">
        <v>505</v>
      </c>
      <c r="J190">
        <v>-1583</v>
      </c>
      <c r="K190">
        <v>33078</v>
      </c>
      <c r="L190">
        <v>15009</v>
      </c>
      <c r="M190">
        <v>43192</v>
      </c>
      <c r="N190" s="6" t="str">
        <f t="shared" si="2"/>
        <v>B1_R2_C3Île-de-France2035_2050RésineuxPrivé</v>
      </c>
    </row>
    <row r="191" spans="1:14" x14ac:dyDescent="0.3">
      <c r="A191" t="s">
        <v>213</v>
      </c>
      <c r="B191" t="s">
        <v>39</v>
      </c>
      <c r="C191" t="s">
        <v>215</v>
      </c>
      <c r="D191" t="s">
        <v>115</v>
      </c>
      <c r="E191" t="s">
        <v>113</v>
      </c>
      <c r="F191">
        <v>45800</v>
      </c>
      <c r="G191">
        <v>14697</v>
      </c>
      <c r="H191">
        <v>9647</v>
      </c>
      <c r="I191">
        <v>0</v>
      </c>
      <c r="J191">
        <v>-10443</v>
      </c>
      <c r="K191">
        <v>60896</v>
      </c>
      <c r="L191">
        <v>16370</v>
      </c>
      <c r="M191">
        <v>46559</v>
      </c>
      <c r="N191" s="6" t="str">
        <f t="shared" si="2"/>
        <v>B1_R2_C3Île-de-France2035_2050RésineuxPublic</v>
      </c>
    </row>
    <row r="192" spans="1:14" x14ac:dyDescent="0.3">
      <c r="A192" t="s">
        <v>213</v>
      </c>
      <c r="B192" t="s">
        <v>39</v>
      </c>
      <c r="C192" t="s">
        <v>215</v>
      </c>
      <c r="D192" t="s">
        <v>114</v>
      </c>
      <c r="E192" t="s">
        <v>112</v>
      </c>
      <c r="F192">
        <v>158053</v>
      </c>
      <c r="G192">
        <v>329058</v>
      </c>
      <c r="H192">
        <v>23789</v>
      </c>
      <c r="I192">
        <v>2510</v>
      </c>
      <c r="J192">
        <v>-37270</v>
      </c>
      <c r="K192">
        <v>430050</v>
      </c>
      <c r="L192">
        <v>358790</v>
      </c>
      <c r="M192">
        <v>679163</v>
      </c>
      <c r="N192" s="6" t="str">
        <f t="shared" si="2"/>
        <v>B1_R2_C3Île-de-France2035_2050FeuillusPrivé</v>
      </c>
    </row>
    <row r="193" spans="1:14" x14ac:dyDescent="0.3">
      <c r="A193" t="s">
        <v>213</v>
      </c>
      <c r="B193" t="s">
        <v>39</v>
      </c>
      <c r="C193" t="s">
        <v>215</v>
      </c>
      <c r="D193" t="s">
        <v>114</v>
      </c>
      <c r="E193" t="s">
        <v>113</v>
      </c>
      <c r="F193">
        <v>104752</v>
      </c>
      <c r="G193">
        <v>233866</v>
      </c>
      <c r="H193">
        <v>32944</v>
      </c>
      <c r="I193">
        <v>5</v>
      </c>
      <c r="J193">
        <v>-40783</v>
      </c>
      <c r="K193">
        <v>306077</v>
      </c>
      <c r="L193">
        <v>86650</v>
      </c>
      <c r="M193">
        <v>312646</v>
      </c>
      <c r="N193" s="6" t="str">
        <f t="shared" si="2"/>
        <v>B1_R2_C3Île-de-France2035_2050FeuillusPublic</v>
      </c>
    </row>
    <row r="194" spans="1:14" x14ac:dyDescent="0.3">
      <c r="A194" t="s">
        <v>213</v>
      </c>
      <c r="B194" t="s">
        <v>40</v>
      </c>
      <c r="C194" t="s">
        <v>214</v>
      </c>
      <c r="D194" t="s">
        <v>115</v>
      </c>
      <c r="E194" t="s">
        <v>112</v>
      </c>
      <c r="F194">
        <v>22477</v>
      </c>
      <c r="G194">
        <v>11265</v>
      </c>
      <c r="H194">
        <v>2071</v>
      </c>
      <c r="I194">
        <v>1359</v>
      </c>
      <c r="J194">
        <v>3645</v>
      </c>
      <c r="K194">
        <v>33902</v>
      </c>
      <c r="L194">
        <v>11809</v>
      </c>
      <c r="M194">
        <v>54486</v>
      </c>
      <c r="N194" s="6" t="str">
        <f t="shared" si="2"/>
        <v>B2_R1_C1Île-de-France2020_2035RésineuxPrivé</v>
      </c>
    </row>
    <row r="195" spans="1:14" x14ac:dyDescent="0.3">
      <c r="A195" t="s">
        <v>213</v>
      </c>
      <c r="B195" t="s">
        <v>40</v>
      </c>
      <c r="C195" t="s">
        <v>214</v>
      </c>
      <c r="D195" t="s">
        <v>115</v>
      </c>
      <c r="E195" t="s">
        <v>113</v>
      </c>
      <c r="F195">
        <v>51745</v>
      </c>
      <c r="G195">
        <v>17310</v>
      </c>
      <c r="H195">
        <v>6330</v>
      </c>
      <c r="I195">
        <v>0</v>
      </c>
      <c r="J195">
        <v>-4181</v>
      </c>
      <c r="K195">
        <v>69952</v>
      </c>
      <c r="L195">
        <v>11813</v>
      </c>
      <c r="M195">
        <v>67826</v>
      </c>
      <c r="N195" s="6" t="str">
        <f t="shared" ref="N195:N258" si="3">B195&amp;A195&amp;C195&amp;D195&amp;E195</f>
        <v>B2_R1_C1Île-de-France2020_2035RésineuxPublic</v>
      </c>
    </row>
    <row r="196" spans="1:14" x14ac:dyDescent="0.3">
      <c r="A196" t="s">
        <v>213</v>
      </c>
      <c r="B196" t="s">
        <v>40</v>
      </c>
      <c r="C196" t="s">
        <v>214</v>
      </c>
      <c r="D196" t="s">
        <v>114</v>
      </c>
      <c r="E196" t="s">
        <v>112</v>
      </c>
      <c r="F196">
        <v>156588</v>
      </c>
      <c r="G196">
        <v>376845</v>
      </c>
      <c r="H196">
        <v>16042</v>
      </c>
      <c r="I196">
        <v>76270</v>
      </c>
      <c r="J196">
        <v>64306</v>
      </c>
      <c r="K196">
        <v>476215</v>
      </c>
      <c r="L196">
        <v>266763</v>
      </c>
      <c r="M196">
        <v>840123</v>
      </c>
      <c r="N196" s="6" t="str">
        <f t="shared" si="3"/>
        <v>B2_R1_C1Île-de-France2020_2035FeuillusPrivé</v>
      </c>
    </row>
    <row r="197" spans="1:14" x14ac:dyDescent="0.3">
      <c r="A197" t="s">
        <v>213</v>
      </c>
      <c r="B197" t="s">
        <v>40</v>
      </c>
      <c r="C197" t="s">
        <v>214</v>
      </c>
      <c r="D197" t="s">
        <v>114</v>
      </c>
      <c r="E197" t="s">
        <v>113</v>
      </c>
      <c r="F197">
        <v>117499</v>
      </c>
      <c r="G197">
        <v>255233</v>
      </c>
      <c r="H197">
        <v>21941</v>
      </c>
      <c r="I197">
        <v>28043</v>
      </c>
      <c r="J197">
        <v>-12721</v>
      </c>
      <c r="K197">
        <v>337059</v>
      </c>
      <c r="L197">
        <v>60917</v>
      </c>
      <c r="M197">
        <v>371760</v>
      </c>
      <c r="N197" s="6" t="str">
        <f t="shared" si="3"/>
        <v>B2_R1_C1Île-de-France2020_2035FeuillusPublic</v>
      </c>
    </row>
    <row r="198" spans="1:14" x14ac:dyDescent="0.3">
      <c r="A198" t="s">
        <v>213</v>
      </c>
      <c r="B198" t="s">
        <v>40</v>
      </c>
      <c r="C198" t="s">
        <v>215</v>
      </c>
      <c r="D198" t="s">
        <v>115</v>
      </c>
      <c r="E198" t="s">
        <v>112</v>
      </c>
      <c r="F198">
        <v>25171</v>
      </c>
      <c r="G198">
        <v>13451</v>
      </c>
      <c r="H198">
        <v>1558</v>
      </c>
      <c r="I198">
        <v>2326</v>
      </c>
      <c r="J198">
        <v>6154</v>
      </c>
      <c r="K198">
        <v>39124</v>
      </c>
      <c r="L198">
        <v>8305</v>
      </c>
      <c r="M198">
        <v>63937</v>
      </c>
      <c r="N198" s="6" t="str">
        <f t="shared" si="3"/>
        <v>B2_R1_C1Île-de-France2035_2050RésineuxPrivé</v>
      </c>
    </row>
    <row r="199" spans="1:14" x14ac:dyDescent="0.3">
      <c r="A199" t="s">
        <v>213</v>
      </c>
      <c r="B199" t="s">
        <v>40</v>
      </c>
      <c r="C199" t="s">
        <v>215</v>
      </c>
      <c r="D199" t="s">
        <v>115</v>
      </c>
      <c r="E199" t="s">
        <v>113</v>
      </c>
      <c r="F199">
        <v>47936</v>
      </c>
      <c r="G199">
        <v>15500</v>
      </c>
      <c r="H199">
        <v>5740</v>
      </c>
      <c r="I199">
        <v>347</v>
      </c>
      <c r="J199">
        <v>-4666</v>
      </c>
      <c r="K199">
        <v>63863</v>
      </c>
      <c r="L199">
        <v>9993</v>
      </c>
      <c r="M199">
        <v>58808</v>
      </c>
      <c r="N199" s="6" t="str">
        <f t="shared" si="3"/>
        <v>B2_R1_C1Île-de-France2035_2050RésineuxPublic</v>
      </c>
    </row>
    <row r="200" spans="1:14" x14ac:dyDescent="0.3">
      <c r="A200" t="s">
        <v>213</v>
      </c>
      <c r="B200" t="s">
        <v>40</v>
      </c>
      <c r="C200" t="s">
        <v>215</v>
      </c>
      <c r="D200" t="s">
        <v>114</v>
      </c>
      <c r="E200" t="s">
        <v>112</v>
      </c>
      <c r="F200">
        <v>186366</v>
      </c>
      <c r="G200">
        <v>406411</v>
      </c>
      <c r="H200">
        <v>20117</v>
      </c>
      <c r="I200">
        <v>12272</v>
      </c>
      <c r="J200">
        <v>87893</v>
      </c>
      <c r="K200">
        <v>525283</v>
      </c>
      <c r="L200">
        <v>212908</v>
      </c>
      <c r="M200">
        <v>878173</v>
      </c>
      <c r="N200" s="6" t="str">
        <f t="shared" si="3"/>
        <v>B2_R1_C1Île-de-France2035_2050FeuillusPrivé</v>
      </c>
    </row>
    <row r="201" spans="1:14" x14ac:dyDescent="0.3">
      <c r="A201" t="s">
        <v>213</v>
      </c>
      <c r="B201" t="s">
        <v>40</v>
      </c>
      <c r="C201" t="s">
        <v>215</v>
      </c>
      <c r="D201" t="s">
        <v>114</v>
      </c>
      <c r="E201" t="s">
        <v>113</v>
      </c>
      <c r="F201">
        <v>108030</v>
      </c>
      <c r="G201">
        <v>254073</v>
      </c>
      <c r="H201">
        <v>16599</v>
      </c>
      <c r="I201">
        <v>31</v>
      </c>
      <c r="J201">
        <v>5356</v>
      </c>
      <c r="K201">
        <v>327962</v>
      </c>
      <c r="L201">
        <v>45644</v>
      </c>
      <c r="M201">
        <v>381377</v>
      </c>
      <c r="N201" s="6" t="str">
        <f t="shared" si="3"/>
        <v>B2_R1_C1Île-de-France2035_2050FeuillusPublic</v>
      </c>
    </row>
    <row r="202" spans="1:14" x14ac:dyDescent="0.3">
      <c r="A202" t="s">
        <v>213</v>
      </c>
      <c r="B202" t="s">
        <v>42</v>
      </c>
      <c r="C202" t="s">
        <v>214</v>
      </c>
      <c r="D202" t="s">
        <v>115</v>
      </c>
      <c r="E202" t="s">
        <v>112</v>
      </c>
      <c r="F202">
        <v>22477</v>
      </c>
      <c r="G202">
        <v>11265</v>
      </c>
      <c r="H202">
        <v>2071</v>
      </c>
      <c r="I202">
        <v>1359</v>
      </c>
      <c r="J202">
        <v>3645</v>
      </c>
      <c r="K202">
        <v>33902</v>
      </c>
      <c r="L202">
        <v>11809</v>
      </c>
      <c r="M202">
        <v>54486</v>
      </c>
      <c r="N202" s="6" t="str">
        <f t="shared" si="3"/>
        <v>B2_R1_C2Île-de-France2020_2035RésineuxPrivé</v>
      </c>
    </row>
    <row r="203" spans="1:14" x14ac:dyDescent="0.3">
      <c r="A203" t="s">
        <v>213</v>
      </c>
      <c r="B203" t="s">
        <v>42</v>
      </c>
      <c r="C203" t="s">
        <v>214</v>
      </c>
      <c r="D203" t="s">
        <v>115</v>
      </c>
      <c r="E203" t="s">
        <v>113</v>
      </c>
      <c r="F203">
        <v>51745</v>
      </c>
      <c r="G203">
        <v>17310</v>
      </c>
      <c r="H203">
        <v>6330</v>
      </c>
      <c r="I203">
        <v>0</v>
      </c>
      <c r="J203">
        <v>-4181</v>
      </c>
      <c r="K203">
        <v>69952</v>
      </c>
      <c r="L203">
        <v>11813</v>
      </c>
      <c r="M203">
        <v>67826</v>
      </c>
      <c r="N203" s="6" t="str">
        <f t="shared" si="3"/>
        <v>B2_R1_C2Île-de-France2020_2035RésineuxPublic</v>
      </c>
    </row>
    <row r="204" spans="1:14" x14ac:dyDescent="0.3">
      <c r="A204" t="s">
        <v>213</v>
      </c>
      <c r="B204" t="s">
        <v>42</v>
      </c>
      <c r="C204" t="s">
        <v>214</v>
      </c>
      <c r="D204" t="s">
        <v>114</v>
      </c>
      <c r="E204" t="s">
        <v>112</v>
      </c>
      <c r="F204">
        <v>156588</v>
      </c>
      <c r="G204">
        <v>376845</v>
      </c>
      <c r="H204">
        <v>16042</v>
      </c>
      <c r="I204">
        <v>76270</v>
      </c>
      <c r="J204">
        <v>64306</v>
      </c>
      <c r="K204">
        <v>476215</v>
      </c>
      <c r="L204">
        <v>266763</v>
      </c>
      <c r="M204">
        <v>840123</v>
      </c>
      <c r="N204" s="6" t="str">
        <f t="shared" si="3"/>
        <v>B2_R1_C2Île-de-France2020_2035FeuillusPrivé</v>
      </c>
    </row>
    <row r="205" spans="1:14" x14ac:dyDescent="0.3">
      <c r="A205" t="s">
        <v>213</v>
      </c>
      <c r="B205" t="s">
        <v>42</v>
      </c>
      <c r="C205" t="s">
        <v>214</v>
      </c>
      <c r="D205" t="s">
        <v>114</v>
      </c>
      <c r="E205" t="s">
        <v>113</v>
      </c>
      <c r="F205">
        <v>117499</v>
      </c>
      <c r="G205">
        <v>255233</v>
      </c>
      <c r="H205">
        <v>21941</v>
      </c>
      <c r="I205">
        <v>28043</v>
      </c>
      <c r="J205">
        <v>-12721</v>
      </c>
      <c r="K205">
        <v>337059</v>
      </c>
      <c r="L205">
        <v>60917</v>
      </c>
      <c r="M205">
        <v>371760</v>
      </c>
      <c r="N205" s="6" t="str">
        <f t="shared" si="3"/>
        <v>B2_R1_C2Île-de-France2020_2035FeuillusPublic</v>
      </c>
    </row>
    <row r="206" spans="1:14" x14ac:dyDescent="0.3">
      <c r="A206" t="s">
        <v>213</v>
      </c>
      <c r="B206" t="s">
        <v>42</v>
      </c>
      <c r="C206" t="s">
        <v>215</v>
      </c>
      <c r="D206" t="s">
        <v>115</v>
      </c>
      <c r="E206" t="s">
        <v>112</v>
      </c>
      <c r="F206">
        <v>25445</v>
      </c>
      <c r="G206">
        <v>13269</v>
      </c>
      <c r="H206">
        <v>3276</v>
      </c>
      <c r="I206">
        <v>2259</v>
      </c>
      <c r="J206">
        <v>1809</v>
      </c>
      <c r="K206">
        <v>39202</v>
      </c>
      <c r="L206">
        <v>14531</v>
      </c>
      <c r="M206">
        <v>57943</v>
      </c>
      <c r="N206" s="6" t="str">
        <f t="shared" si="3"/>
        <v>B2_R1_C2Île-de-France2035_2050RésineuxPrivé</v>
      </c>
    </row>
    <row r="207" spans="1:14" x14ac:dyDescent="0.3">
      <c r="A207" t="s">
        <v>213</v>
      </c>
      <c r="B207" t="s">
        <v>42</v>
      </c>
      <c r="C207" t="s">
        <v>215</v>
      </c>
      <c r="D207" t="s">
        <v>115</v>
      </c>
      <c r="E207" t="s">
        <v>113</v>
      </c>
      <c r="F207">
        <v>49474</v>
      </c>
      <c r="G207">
        <v>15792</v>
      </c>
      <c r="H207">
        <v>9867</v>
      </c>
      <c r="I207">
        <v>339</v>
      </c>
      <c r="J207">
        <v>-9818</v>
      </c>
      <c r="K207">
        <v>65654</v>
      </c>
      <c r="L207">
        <v>16759</v>
      </c>
      <c r="M207">
        <v>53228</v>
      </c>
      <c r="N207" s="6" t="str">
        <f t="shared" si="3"/>
        <v>B2_R1_C2Île-de-France2035_2050RésineuxPublic</v>
      </c>
    </row>
    <row r="208" spans="1:14" x14ac:dyDescent="0.3">
      <c r="A208" t="s">
        <v>213</v>
      </c>
      <c r="B208" t="s">
        <v>42</v>
      </c>
      <c r="C208" t="s">
        <v>215</v>
      </c>
      <c r="D208" t="s">
        <v>114</v>
      </c>
      <c r="E208" t="s">
        <v>112</v>
      </c>
      <c r="F208">
        <v>183926</v>
      </c>
      <c r="G208">
        <v>393257</v>
      </c>
      <c r="H208">
        <v>33242</v>
      </c>
      <c r="I208">
        <v>12144</v>
      </c>
      <c r="J208">
        <v>-37999</v>
      </c>
      <c r="K208">
        <v>511562</v>
      </c>
      <c r="L208">
        <v>363445</v>
      </c>
      <c r="M208">
        <v>765861</v>
      </c>
      <c r="N208" s="6" t="str">
        <f t="shared" si="3"/>
        <v>B2_R1_C2Île-de-France2035_2050FeuillusPrivé</v>
      </c>
    </row>
    <row r="209" spans="1:14" x14ac:dyDescent="0.3">
      <c r="A209" t="s">
        <v>213</v>
      </c>
      <c r="B209" t="s">
        <v>42</v>
      </c>
      <c r="C209" t="s">
        <v>215</v>
      </c>
      <c r="D209" t="s">
        <v>114</v>
      </c>
      <c r="E209" t="s">
        <v>113</v>
      </c>
      <c r="F209">
        <v>110051</v>
      </c>
      <c r="G209">
        <v>253349</v>
      </c>
      <c r="H209">
        <v>32259</v>
      </c>
      <c r="I209">
        <v>31</v>
      </c>
      <c r="J209">
        <v>-39377</v>
      </c>
      <c r="K209">
        <v>328913</v>
      </c>
      <c r="L209">
        <v>85406</v>
      </c>
      <c r="M209">
        <v>336033</v>
      </c>
      <c r="N209" s="6" t="str">
        <f t="shared" si="3"/>
        <v>B2_R1_C2Île-de-France2035_2050FeuillusPublic</v>
      </c>
    </row>
    <row r="210" spans="1:14" x14ac:dyDescent="0.3">
      <c r="A210" t="s">
        <v>213</v>
      </c>
      <c r="B210" t="s">
        <v>55</v>
      </c>
      <c r="C210" t="s">
        <v>214</v>
      </c>
      <c r="D210" t="s">
        <v>115</v>
      </c>
      <c r="E210" t="s">
        <v>112</v>
      </c>
      <c r="F210">
        <v>22568</v>
      </c>
      <c r="G210">
        <v>11315</v>
      </c>
      <c r="H210">
        <v>2796</v>
      </c>
      <c r="I210">
        <v>1357</v>
      </c>
      <c r="J210">
        <v>319</v>
      </c>
      <c r="K210">
        <v>34056</v>
      </c>
      <c r="L210">
        <v>15874</v>
      </c>
      <c r="M210">
        <v>49357</v>
      </c>
      <c r="N210" s="6" t="str">
        <f t="shared" si="3"/>
        <v>B2_R1_C3Île-de-France2020_2035RésineuxPrivé</v>
      </c>
    </row>
    <row r="211" spans="1:14" x14ac:dyDescent="0.3">
      <c r="A211" t="s">
        <v>213</v>
      </c>
      <c r="B211" t="s">
        <v>55</v>
      </c>
      <c r="C211" t="s">
        <v>214</v>
      </c>
      <c r="D211" t="s">
        <v>115</v>
      </c>
      <c r="E211" t="s">
        <v>113</v>
      </c>
      <c r="F211">
        <v>53153</v>
      </c>
      <c r="G211">
        <v>17635</v>
      </c>
      <c r="H211">
        <v>9043</v>
      </c>
      <c r="I211">
        <v>0</v>
      </c>
      <c r="J211">
        <v>-8837</v>
      </c>
      <c r="K211">
        <v>71673</v>
      </c>
      <c r="L211">
        <v>16768</v>
      </c>
      <c r="M211">
        <v>61589</v>
      </c>
      <c r="N211" s="6" t="str">
        <f t="shared" si="3"/>
        <v>B2_R1_C3Île-de-France2020_2035RésineuxPublic</v>
      </c>
    </row>
    <row r="212" spans="1:14" x14ac:dyDescent="0.3">
      <c r="A212" t="s">
        <v>213</v>
      </c>
      <c r="B212" t="s">
        <v>55</v>
      </c>
      <c r="C212" t="s">
        <v>214</v>
      </c>
      <c r="D212" t="s">
        <v>114</v>
      </c>
      <c r="E212" t="s">
        <v>112</v>
      </c>
      <c r="F212">
        <v>155524</v>
      </c>
      <c r="G212">
        <v>372878</v>
      </c>
      <c r="H212">
        <v>21174</v>
      </c>
      <c r="I212">
        <v>75326</v>
      </c>
      <c r="J212">
        <v>-27698</v>
      </c>
      <c r="K212">
        <v>471912</v>
      </c>
      <c r="L212">
        <v>369624</v>
      </c>
      <c r="M212">
        <v>756116</v>
      </c>
      <c r="N212" s="6" t="str">
        <f t="shared" si="3"/>
        <v>B2_R1_C3Île-de-France2020_2035FeuillusPrivé</v>
      </c>
    </row>
    <row r="213" spans="1:14" x14ac:dyDescent="0.3">
      <c r="A213" t="s">
        <v>213</v>
      </c>
      <c r="B213" t="s">
        <v>55</v>
      </c>
      <c r="C213" t="s">
        <v>214</v>
      </c>
      <c r="D213" t="s">
        <v>114</v>
      </c>
      <c r="E213" t="s">
        <v>113</v>
      </c>
      <c r="F213">
        <v>119209</v>
      </c>
      <c r="G213">
        <v>257174</v>
      </c>
      <c r="H213">
        <v>30544</v>
      </c>
      <c r="I213">
        <v>27754</v>
      </c>
      <c r="J213">
        <v>-45008</v>
      </c>
      <c r="K213">
        <v>340317</v>
      </c>
      <c r="L213">
        <v>84434</v>
      </c>
      <c r="M213">
        <v>335952</v>
      </c>
      <c r="N213" s="6" t="str">
        <f t="shared" si="3"/>
        <v>B2_R1_C3Île-de-France2020_2035FeuillusPublic</v>
      </c>
    </row>
    <row r="214" spans="1:14" x14ac:dyDescent="0.3">
      <c r="A214" t="s">
        <v>213</v>
      </c>
      <c r="B214" t="s">
        <v>55</v>
      </c>
      <c r="C214" t="s">
        <v>215</v>
      </c>
      <c r="D214" t="s">
        <v>115</v>
      </c>
      <c r="E214" t="s">
        <v>112</v>
      </c>
      <c r="F214">
        <v>24896</v>
      </c>
      <c r="G214">
        <v>12668</v>
      </c>
      <c r="H214">
        <v>4722</v>
      </c>
      <c r="I214">
        <v>1871</v>
      </c>
      <c r="J214">
        <v>-106</v>
      </c>
      <c r="K214">
        <v>38010</v>
      </c>
      <c r="L214">
        <v>16151</v>
      </c>
      <c r="M214">
        <v>53208</v>
      </c>
      <c r="N214" s="6" t="str">
        <f t="shared" si="3"/>
        <v>B2_R1_C3Île-de-France2035_2050RésineuxPrivé</v>
      </c>
    </row>
    <row r="215" spans="1:14" x14ac:dyDescent="0.3">
      <c r="A215" t="s">
        <v>213</v>
      </c>
      <c r="B215" t="s">
        <v>55</v>
      </c>
      <c r="C215" t="s">
        <v>215</v>
      </c>
      <c r="D215" t="s">
        <v>115</v>
      </c>
      <c r="E215" t="s">
        <v>113</v>
      </c>
      <c r="F215">
        <v>46326</v>
      </c>
      <c r="G215">
        <v>15002</v>
      </c>
      <c r="H215">
        <v>9549</v>
      </c>
      <c r="I215">
        <v>280</v>
      </c>
      <c r="J215">
        <v>-10111</v>
      </c>
      <c r="K215">
        <v>61763</v>
      </c>
      <c r="L215">
        <v>16257</v>
      </c>
      <c r="M215">
        <v>48158</v>
      </c>
      <c r="N215" s="6" t="str">
        <f t="shared" si="3"/>
        <v>B2_R1_C3Île-de-France2035_2050RésineuxPublic</v>
      </c>
    </row>
    <row r="216" spans="1:14" x14ac:dyDescent="0.3">
      <c r="A216" t="s">
        <v>213</v>
      </c>
      <c r="B216" t="s">
        <v>55</v>
      </c>
      <c r="C216" t="s">
        <v>215</v>
      </c>
      <c r="D216" t="s">
        <v>114</v>
      </c>
      <c r="E216" t="s">
        <v>112</v>
      </c>
      <c r="F216">
        <v>186709</v>
      </c>
      <c r="G216">
        <v>384381</v>
      </c>
      <c r="H216">
        <v>43122</v>
      </c>
      <c r="I216">
        <v>11083</v>
      </c>
      <c r="J216">
        <v>-62849</v>
      </c>
      <c r="K216">
        <v>505945</v>
      </c>
      <c r="L216">
        <v>323356</v>
      </c>
      <c r="M216">
        <v>672822</v>
      </c>
      <c r="N216" s="6" t="str">
        <f t="shared" si="3"/>
        <v>B2_R1_C3Île-de-France2035_2050FeuillusPrivé</v>
      </c>
    </row>
    <row r="217" spans="1:14" x14ac:dyDescent="0.3">
      <c r="A217" t="s">
        <v>213</v>
      </c>
      <c r="B217" t="s">
        <v>55</v>
      </c>
      <c r="C217" t="s">
        <v>215</v>
      </c>
      <c r="D217" t="s">
        <v>114</v>
      </c>
      <c r="E217" t="s">
        <v>113</v>
      </c>
      <c r="F217">
        <v>107835</v>
      </c>
      <c r="G217">
        <v>240432</v>
      </c>
      <c r="H217">
        <v>33125</v>
      </c>
      <c r="I217">
        <v>26</v>
      </c>
      <c r="J217">
        <v>-46035</v>
      </c>
      <c r="K217">
        <v>314741</v>
      </c>
      <c r="L217">
        <v>82601</v>
      </c>
      <c r="M217">
        <v>307703</v>
      </c>
      <c r="N217" s="6" t="str">
        <f t="shared" si="3"/>
        <v>B2_R1_C3Île-de-France2035_2050FeuillusPublic</v>
      </c>
    </row>
    <row r="218" spans="1:14" x14ac:dyDescent="0.3">
      <c r="A218" t="s">
        <v>213</v>
      </c>
      <c r="B218" t="s">
        <v>58</v>
      </c>
      <c r="C218" t="s">
        <v>214</v>
      </c>
      <c r="D218" t="s">
        <v>115</v>
      </c>
      <c r="E218" t="s">
        <v>112</v>
      </c>
      <c r="F218">
        <v>22908</v>
      </c>
      <c r="G218">
        <v>11532</v>
      </c>
      <c r="H218">
        <v>2140</v>
      </c>
      <c r="I218">
        <v>1349</v>
      </c>
      <c r="J218">
        <v>1887</v>
      </c>
      <c r="K218">
        <v>34629</v>
      </c>
      <c r="L218">
        <v>10616</v>
      </c>
      <c r="M218">
        <v>49179</v>
      </c>
      <c r="N218" s="6" t="str">
        <f t="shared" si="3"/>
        <v>B2_R2_C1Île-de-France2020_2035RésineuxPrivé</v>
      </c>
    </row>
    <row r="219" spans="1:14" x14ac:dyDescent="0.3">
      <c r="A219" t="s">
        <v>213</v>
      </c>
      <c r="B219" t="s">
        <v>58</v>
      </c>
      <c r="C219" t="s">
        <v>214</v>
      </c>
      <c r="D219" t="s">
        <v>115</v>
      </c>
      <c r="E219" t="s">
        <v>113</v>
      </c>
      <c r="F219">
        <v>52241</v>
      </c>
      <c r="G219">
        <v>17474</v>
      </c>
      <c r="H219">
        <v>6484</v>
      </c>
      <c r="I219">
        <v>0</v>
      </c>
      <c r="J219">
        <v>-4806</v>
      </c>
      <c r="K219">
        <v>70611</v>
      </c>
      <c r="L219">
        <v>11236</v>
      </c>
      <c r="M219">
        <v>66191</v>
      </c>
      <c r="N219" s="6" t="str">
        <f t="shared" si="3"/>
        <v>B2_R2_C1Île-de-France2020_2035RésineuxPublic</v>
      </c>
    </row>
    <row r="220" spans="1:14" x14ac:dyDescent="0.3">
      <c r="A220" t="s">
        <v>213</v>
      </c>
      <c r="B220" t="s">
        <v>58</v>
      </c>
      <c r="C220" t="s">
        <v>214</v>
      </c>
      <c r="D220" t="s">
        <v>114</v>
      </c>
      <c r="E220" t="s">
        <v>112</v>
      </c>
      <c r="F220">
        <v>153549</v>
      </c>
      <c r="G220">
        <v>367752</v>
      </c>
      <c r="H220">
        <v>18333</v>
      </c>
      <c r="I220">
        <v>30021</v>
      </c>
      <c r="J220">
        <v>72005</v>
      </c>
      <c r="K220">
        <v>465599</v>
      </c>
      <c r="L220">
        <v>265024</v>
      </c>
      <c r="M220">
        <v>841848</v>
      </c>
      <c r="N220" s="6" t="str">
        <f t="shared" si="3"/>
        <v>B2_R2_C1Île-de-France2020_2035FeuillusPrivé</v>
      </c>
    </row>
    <row r="221" spans="1:14" x14ac:dyDescent="0.3">
      <c r="A221" t="s">
        <v>213</v>
      </c>
      <c r="B221" t="s">
        <v>58</v>
      </c>
      <c r="C221" t="s">
        <v>214</v>
      </c>
      <c r="D221" t="s">
        <v>114</v>
      </c>
      <c r="E221" t="s">
        <v>113</v>
      </c>
      <c r="F221">
        <v>110753</v>
      </c>
      <c r="G221">
        <v>251972</v>
      </c>
      <c r="H221">
        <v>22368</v>
      </c>
      <c r="I221">
        <v>11786</v>
      </c>
      <c r="J221">
        <v>-7428</v>
      </c>
      <c r="K221">
        <v>328889</v>
      </c>
      <c r="L221">
        <v>60558</v>
      </c>
      <c r="M221">
        <v>372643</v>
      </c>
      <c r="N221" s="6" t="str">
        <f t="shared" si="3"/>
        <v>B2_R2_C1Île-de-France2020_2035FeuillusPublic</v>
      </c>
    </row>
    <row r="222" spans="1:14" x14ac:dyDescent="0.3">
      <c r="A222" t="s">
        <v>213</v>
      </c>
      <c r="B222" t="s">
        <v>58</v>
      </c>
      <c r="C222" t="s">
        <v>215</v>
      </c>
      <c r="D222" t="s">
        <v>115</v>
      </c>
      <c r="E222" t="s">
        <v>112</v>
      </c>
      <c r="F222">
        <v>24137</v>
      </c>
      <c r="G222">
        <v>12782</v>
      </c>
      <c r="H222">
        <v>1684</v>
      </c>
      <c r="I222">
        <v>635</v>
      </c>
      <c r="J222">
        <v>3265</v>
      </c>
      <c r="K222">
        <v>37420</v>
      </c>
      <c r="L222">
        <v>6769</v>
      </c>
      <c r="M222">
        <v>52780</v>
      </c>
      <c r="N222" s="6" t="str">
        <f t="shared" si="3"/>
        <v>B2_R2_C1Île-de-France2035_2050RésineuxPrivé</v>
      </c>
    </row>
    <row r="223" spans="1:14" x14ac:dyDescent="0.3">
      <c r="A223" t="s">
        <v>213</v>
      </c>
      <c r="B223" t="s">
        <v>58</v>
      </c>
      <c r="C223" t="s">
        <v>215</v>
      </c>
      <c r="D223" t="s">
        <v>115</v>
      </c>
      <c r="E223" t="s">
        <v>113</v>
      </c>
      <c r="F223">
        <v>47708</v>
      </c>
      <c r="G223">
        <v>15367</v>
      </c>
      <c r="H223">
        <v>5691</v>
      </c>
      <c r="I223">
        <v>0</v>
      </c>
      <c r="J223">
        <v>-5559</v>
      </c>
      <c r="K223">
        <v>63512</v>
      </c>
      <c r="L223">
        <v>9554</v>
      </c>
      <c r="M223">
        <v>55571</v>
      </c>
      <c r="N223" s="6" t="str">
        <f t="shared" si="3"/>
        <v>B2_R2_C1Île-de-France2035_2050RésineuxPublic</v>
      </c>
    </row>
    <row r="224" spans="1:14" x14ac:dyDescent="0.3">
      <c r="A224" t="s">
        <v>213</v>
      </c>
      <c r="B224" t="s">
        <v>58</v>
      </c>
      <c r="C224" t="s">
        <v>215</v>
      </c>
      <c r="D224" t="s">
        <v>114</v>
      </c>
      <c r="E224" t="s">
        <v>112</v>
      </c>
      <c r="F224">
        <v>182355</v>
      </c>
      <c r="G224">
        <v>410128</v>
      </c>
      <c r="H224">
        <v>20316</v>
      </c>
      <c r="I224">
        <v>2779</v>
      </c>
      <c r="J224">
        <v>87294</v>
      </c>
      <c r="K224">
        <v>524138</v>
      </c>
      <c r="L224">
        <v>214389</v>
      </c>
      <c r="M224">
        <v>877604</v>
      </c>
      <c r="N224" s="6" t="str">
        <f t="shared" si="3"/>
        <v>B2_R2_C1Île-de-France2035_2050FeuillusPrivé</v>
      </c>
    </row>
    <row r="225" spans="1:14" x14ac:dyDescent="0.3">
      <c r="A225" t="s">
        <v>213</v>
      </c>
      <c r="B225" t="s">
        <v>58</v>
      </c>
      <c r="C225" t="s">
        <v>215</v>
      </c>
      <c r="D225" t="s">
        <v>114</v>
      </c>
      <c r="E225" t="s">
        <v>113</v>
      </c>
      <c r="F225">
        <v>110955</v>
      </c>
      <c r="G225">
        <v>257188</v>
      </c>
      <c r="H225">
        <v>16794</v>
      </c>
      <c r="I225">
        <v>6</v>
      </c>
      <c r="J225">
        <v>3774</v>
      </c>
      <c r="K225">
        <v>333061</v>
      </c>
      <c r="L225">
        <v>45363</v>
      </c>
      <c r="M225">
        <v>383066</v>
      </c>
      <c r="N225" s="6" t="str">
        <f t="shared" si="3"/>
        <v>B2_R2_C1Île-de-France2035_2050FeuillusPublic</v>
      </c>
    </row>
    <row r="226" spans="1:14" x14ac:dyDescent="0.3">
      <c r="A226" t="s">
        <v>213</v>
      </c>
      <c r="B226" t="s">
        <v>59</v>
      </c>
      <c r="C226" t="s">
        <v>214</v>
      </c>
      <c r="D226" t="s">
        <v>115</v>
      </c>
      <c r="E226" t="s">
        <v>112</v>
      </c>
      <c r="F226">
        <v>22908</v>
      </c>
      <c r="G226">
        <v>11532</v>
      </c>
      <c r="H226">
        <v>2140</v>
      </c>
      <c r="I226">
        <v>1349</v>
      </c>
      <c r="J226">
        <v>1887</v>
      </c>
      <c r="K226">
        <v>34629</v>
      </c>
      <c r="L226">
        <v>10616</v>
      </c>
      <c r="M226">
        <v>49179</v>
      </c>
      <c r="N226" s="6" t="str">
        <f t="shared" si="3"/>
        <v>B2_R2_C2Île-de-France2020_2035RésineuxPrivé</v>
      </c>
    </row>
    <row r="227" spans="1:14" x14ac:dyDescent="0.3">
      <c r="A227" t="s">
        <v>213</v>
      </c>
      <c r="B227" t="s">
        <v>59</v>
      </c>
      <c r="C227" t="s">
        <v>214</v>
      </c>
      <c r="D227" t="s">
        <v>115</v>
      </c>
      <c r="E227" t="s">
        <v>113</v>
      </c>
      <c r="F227">
        <v>52241</v>
      </c>
      <c r="G227">
        <v>17474</v>
      </c>
      <c r="H227">
        <v>6484</v>
      </c>
      <c r="I227">
        <v>0</v>
      </c>
      <c r="J227">
        <v>-4806</v>
      </c>
      <c r="K227">
        <v>70611</v>
      </c>
      <c r="L227">
        <v>11236</v>
      </c>
      <c r="M227">
        <v>66191</v>
      </c>
      <c r="N227" s="6" t="str">
        <f t="shared" si="3"/>
        <v>B2_R2_C2Île-de-France2020_2035RésineuxPublic</v>
      </c>
    </row>
    <row r="228" spans="1:14" x14ac:dyDescent="0.3">
      <c r="A228" t="s">
        <v>213</v>
      </c>
      <c r="B228" t="s">
        <v>59</v>
      </c>
      <c r="C228" t="s">
        <v>214</v>
      </c>
      <c r="D228" t="s">
        <v>114</v>
      </c>
      <c r="E228" t="s">
        <v>112</v>
      </c>
      <c r="F228">
        <v>153549</v>
      </c>
      <c r="G228">
        <v>367752</v>
      </c>
      <c r="H228">
        <v>18333</v>
      </c>
      <c r="I228">
        <v>30021</v>
      </c>
      <c r="J228">
        <v>72005</v>
      </c>
      <c r="K228">
        <v>465599</v>
      </c>
      <c r="L228">
        <v>265024</v>
      </c>
      <c r="M228">
        <v>841848</v>
      </c>
      <c r="N228" s="6" t="str">
        <f t="shared" si="3"/>
        <v>B2_R2_C2Île-de-France2020_2035FeuillusPrivé</v>
      </c>
    </row>
    <row r="229" spans="1:14" x14ac:dyDescent="0.3">
      <c r="A229" t="s">
        <v>213</v>
      </c>
      <c r="B229" t="s">
        <v>59</v>
      </c>
      <c r="C229" t="s">
        <v>214</v>
      </c>
      <c r="D229" t="s">
        <v>114</v>
      </c>
      <c r="E229" t="s">
        <v>113</v>
      </c>
      <c r="F229">
        <v>110753</v>
      </c>
      <c r="G229">
        <v>251972</v>
      </c>
      <c r="H229">
        <v>22368</v>
      </c>
      <c r="I229">
        <v>11786</v>
      </c>
      <c r="J229">
        <v>-7428</v>
      </c>
      <c r="K229">
        <v>328889</v>
      </c>
      <c r="L229">
        <v>60558</v>
      </c>
      <c r="M229">
        <v>372643</v>
      </c>
      <c r="N229" s="6" t="str">
        <f t="shared" si="3"/>
        <v>B2_R2_C2Île-de-France2020_2035FeuillusPublic</v>
      </c>
    </row>
    <row r="230" spans="1:14" x14ac:dyDescent="0.3">
      <c r="A230" t="s">
        <v>213</v>
      </c>
      <c r="B230" t="s">
        <v>59</v>
      </c>
      <c r="C230" t="s">
        <v>215</v>
      </c>
      <c r="D230" t="s">
        <v>115</v>
      </c>
      <c r="E230" t="s">
        <v>112</v>
      </c>
      <c r="F230">
        <v>24266</v>
      </c>
      <c r="G230">
        <v>12485</v>
      </c>
      <c r="H230">
        <v>3282</v>
      </c>
      <c r="I230">
        <v>609</v>
      </c>
      <c r="J230">
        <v>-866</v>
      </c>
      <c r="K230">
        <v>37222</v>
      </c>
      <c r="L230">
        <v>12486</v>
      </c>
      <c r="M230">
        <v>46569</v>
      </c>
      <c r="N230" s="6" t="str">
        <f t="shared" si="3"/>
        <v>B2_R2_C2Île-de-France2035_2050RésineuxPrivé</v>
      </c>
    </row>
    <row r="231" spans="1:14" x14ac:dyDescent="0.3">
      <c r="A231" t="s">
        <v>213</v>
      </c>
      <c r="B231" t="s">
        <v>59</v>
      </c>
      <c r="C231" t="s">
        <v>215</v>
      </c>
      <c r="D231" t="s">
        <v>115</v>
      </c>
      <c r="E231" t="s">
        <v>113</v>
      </c>
      <c r="F231">
        <v>49034</v>
      </c>
      <c r="G231">
        <v>15577</v>
      </c>
      <c r="H231">
        <v>9780</v>
      </c>
      <c r="I231">
        <v>0</v>
      </c>
      <c r="J231">
        <v>-10463</v>
      </c>
      <c r="K231">
        <v>65001</v>
      </c>
      <c r="L231">
        <v>16158</v>
      </c>
      <c r="M231">
        <v>50235</v>
      </c>
      <c r="N231" s="6" t="str">
        <f t="shared" si="3"/>
        <v>B2_R2_C2Île-de-France2035_2050RésineuxPublic</v>
      </c>
    </row>
    <row r="232" spans="1:14" x14ac:dyDescent="0.3">
      <c r="A232" t="s">
        <v>213</v>
      </c>
      <c r="B232" t="s">
        <v>59</v>
      </c>
      <c r="C232" t="s">
        <v>215</v>
      </c>
      <c r="D232" t="s">
        <v>114</v>
      </c>
      <c r="E232" t="s">
        <v>112</v>
      </c>
      <c r="F232">
        <v>178745</v>
      </c>
      <c r="G232">
        <v>394813</v>
      </c>
      <c r="H232">
        <v>33368</v>
      </c>
      <c r="I232">
        <v>2750</v>
      </c>
      <c r="J232">
        <v>-38706</v>
      </c>
      <c r="K232">
        <v>507509</v>
      </c>
      <c r="L232">
        <v>365545</v>
      </c>
      <c r="M232">
        <v>762627</v>
      </c>
      <c r="N232" s="6" t="str">
        <f t="shared" si="3"/>
        <v>B2_R2_C2Île-de-France2035_2050FeuillusPrivé</v>
      </c>
    </row>
    <row r="233" spans="1:14" x14ac:dyDescent="0.3">
      <c r="A233" t="s">
        <v>213</v>
      </c>
      <c r="B233" t="s">
        <v>59</v>
      </c>
      <c r="C233" t="s">
        <v>215</v>
      </c>
      <c r="D233" t="s">
        <v>114</v>
      </c>
      <c r="E233" t="s">
        <v>113</v>
      </c>
      <c r="F233">
        <v>112123</v>
      </c>
      <c r="G233">
        <v>254959</v>
      </c>
      <c r="H233">
        <v>32828</v>
      </c>
      <c r="I233">
        <v>6</v>
      </c>
      <c r="J233">
        <v>-40307</v>
      </c>
      <c r="K233">
        <v>331929</v>
      </c>
      <c r="L233">
        <v>85650</v>
      </c>
      <c r="M233">
        <v>337419</v>
      </c>
      <c r="N233" s="6" t="str">
        <f t="shared" si="3"/>
        <v>B2_R2_C2Île-de-France2035_2050FeuillusPublic</v>
      </c>
    </row>
    <row r="234" spans="1:14" x14ac:dyDescent="0.3">
      <c r="A234" t="s">
        <v>213</v>
      </c>
      <c r="B234" t="s">
        <v>61</v>
      </c>
      <c r="C234" t="s">
        <v>214</v>
      </c>
      <c r="D234" t="s">
        <v>115</v>
      </c>
      <c r="E234" t="s">
        <v>112</v>
      </c>
      <c r="F234">
        <v>23066</v>
      </c>
      <c r="G234">
        <v>11616</v>
      </c>
      <c r="H234">
        <v>2941</v>
      </c>
      <c r="I234">
        <v>1348</v>
      </c>
      <c r="J234">
        <v>-1339</v>
      </c>
      <c r="K234">
        <v>34883</v>
      </c>
      <c r="L234">
        <v>14441</v>
      </c>
      <c r="M234">
        <v>44185</v>
      </c>
      <c r="N234" s="6" t="str">
        <f t="shared" si="3"/>
        <v>B2_R2_C3Île-de-France2020_2035RésineuxPrivé</v>
      </c>
    </row>
    <row r="235" spans="1:14" x14ac:dyDescent="0.3">
      <c r="A235" t="s">
        <v>213</v>
      </c>
      <c r="B235" t="s">
        <v>61</v>
      </c>
      <c r="C235" t="s">
        <v>214</v>
      </c>
      <c r="D235" t="s">
        <v>115</v>
      </c>
      <c r="E235" t="s">
        <v>113</v>
      </c>
      <c r="F235">
        <v>53880</v>
      </c>
      <c r="G235">
        <v>17862</v>
      </c>
      <c r="H235">
        <v>9390</v>
      </c>
      <c r="I235">
        <v>0</v>
      </c>
      <c r="J235">
        <v>-9426</v>
      </c>
      <c r="K235">
        <v>72625</v>
      </c>
      <c r="L235">
        <v>15967</v>
      </c>
      <c r="M235">
        <v>60122</v>
      </c>
      <c r="N235" s="6" t="str">
        <f t="shared" si="3"/>
        <v>B2_R2_C3Île-de-France2020_2035RésineuxPublic</v>
      </c>
    </row>
    <row r="236" spans="1:14" x14ac:dyDescent="0.3">
      <c r="A236" t="s">
        <v>213</v>
      </c>
      <c r="B236" t="s">
        <v>61</v>
      </c>
      <c r="C236" t="s">
        <v>214</v>
      </c>
      <c r="D236" t="s">
        <v>114</v>
      </c>
      <c r="E236" t="s">
        <v>112</v>
      </c>
      <c r="F236">
        <v>152993</v>
      </c>
      <c r="G236">
        <v>364459</v>
      </c>
      <c r="H236">
        <v>25387</v>
      </c>
      <c r="I236">
        <v>29330</v>
      </c>
      <c r="J236">
        <v>-20673</v>
      </c>
      <c r="K236">
        <v>462249</v>
      </c>
      <c r="L236">
        <v>367009</v>
      </c>
      <c r="M236">
        <v>756731</v>
      </c>
      <c r="N236" s="6" t="str">
        <f t="shared" si="3"/>
        <v>B2_R2_C3Île-de-France2020_2035FeuillusPrivé</v>
      </c>
    </row>
    <row r="237" spans="1:14" x14ac:dyDescent="0.3">
      <c r="A237" t="s">
        <v>213</v>
      </c>
      <c r="B237" t="s">
        <v>61</v>
      </c>
      <c r="C237" t="s">
        <v>214</v>
      </c>
      <c r="D237" t="s">
        <v>114</v>
      </c>
      <c r="E237" t="s">
        <v>113</v>
      </c>
      <c r="F237">
        <v>112749</v>
      </c>
      <c r="G237">
        <v>254311</v>
      </c>
      <c r="H237">
        <v>31294</v>
      </c>
      <c r="I237">
        <v>11548</v>
      </c>
      <c r="J237">
        <v>-39964</v>
      </c>
      <c r="K237">
        <v>332746</v>
      </c>
      <c r="L237">
        <v>83805</v>
      </c>
      <c r="M237">
        <v>336749</v>
      </c>
      <c r="N237" s="6" t="str">
        <f t="shared" si="3"/>
        <v>B2_R2_C3Île-de-France2020_2035FeuillusPublic</v>
      </c>
    </row>
    <row r="238" spans="1:14" x14ac:dyDescent="0.3">
      <c r="A238" t="s">
        <v>213</v>
      </c>
      <c r="B238" t="s">
        <v>61</v>
      </c>
      <c r="C238" t="s">
        <v>215</v>
      </c>
      <c r="D238" t="s">
        <v>115</v>
      </c>
      <c r="E238" t="s">
        <v>112</v>
      </c>
      <c r="F238">
        <v>23918</v>
      </c>
      <c r="G238">
        <v>12001</v>
      </c>
      <c r="H238">
        <v>4773</v>
      </c>
      <c r="I238">
        <v>505</v>
      </c>
      <c r="J238">
        <v>-2227</v>
      </c>
      <c r="K238">
        <v>36347</v>
      </c>
      <c r="L238">
        <v>12860</v>
      </c>
      <c r="M238">
        <v>42426</v>
      </c>
      <c r="N238" s="6" t="str">
        <f t="shared" si="3"/>
        <v>B2_R2_C3Île-de-France2035_2050RésineuxPrivé</v>
      </c>
    </row>
    <row r="239" spans="1:14" x14ac:dyDescent="0.3">
      <c r="A239" t="s">
        <v>213</v>
      </c>
      <c r="B239" t="s">
        <v>61</v>
      </c>
      <c r="C239" t="s">
        <v>215</v>
      </c>
      <c r="D239" t="s">
        <v>115</v>
      </c>
      <c r="E239" t="s">
        <v>113</v>
      </c>
      <c r="F239">
        <v>45929</v>
      </c>
      <c r="G239">
        <v>14814</v>
      </c>
      <c r="H239">
        <v>9473</v>
      </c>
      <c r="I239">
        <v>0</v>
      </c>
      <c r="J239">
        <v>-10662</v>
      </c>
      <c r="K239">
        <v>61179</v>
      </c>
      <c r="L239">
        <v>15363</v>
      </c>
      <c r="M239">
        <v>45182</v>
      </c>
      <c r="N239" s="6" t="str">
        <f t="shared" si="3"/>
        <v>B2_R2_C3Île-de-France2035_2050RésineuxPublic</v>
      </c>
    </row>
    <row r="240" spans="1:14" x14ac:dyDescent="0.3">
      <c r="A240" t="s">
        <v>213</v>
      </c>
      <c r="B240" t="s">
        <v>61</v>
      </c>
      <c r="C240" t="s">
        <v>215</v>
      </c>
      <c r="D240" t="s">
        <v>114</v>
      </c>
      <c r="E240" t="s">
        <v>112</v>
      </c>
      <c r="F240">
        <v>182171</v>
      </c>
      <c r="G240">
        <v>386770</v>
      </c>
      <c r="H240">
        <v>43298</v>
      </c>
      <c r="I240">
        <v>2510</v>
      </c>
      <c r="J240">
        <v>-64039</v>
      </c>
      <c r="K240">
        <v>503428</v>
      </c>
      <c r="L240">
        <v>324428</v>
      </c>
      <c r="M240">
        <v>668858</v>
      </c>
      <c r="N240" s="6" t="str">
        <f t="shared" si="3"/>
        <v>B2_R2_C3Île-de-France2035_2050FeuillusPrivé</v>
      </c>
    </row>
    <row r="241" spans="1:14" x14ac:dyDescent="0.3">
      <c r="A241" t="s">
        <v>213</v>
      </c>
      <c r="B241" t="s">
        <v>61</v>
      </c>
      <c r="C241" t="s">
        <v>215</v>
      </c>
      <c r="D241" t="s">
        <v>114</v>
      </c>
      <c r="E241" t="s">
        <v>113</v>
      </c>
      <c r="F241">
        <v>109908</v>
      </c>
      <c r="G241">
        <v>242144</v>
      </c>
      <c r="H241">
        <v>33676</v>
      </c>
      <c r="I241">
        <v>5</v>
      </c>
      <c r="J241">
        <v>-46885</v>
      </c>
      <c r="K241">
        <v>317872</v>
      </c>
      <c r="L241">
        <v>82231</v>
      </c>
      <c r="M241">
        <v>308700</v>
      </c>
      <c r="N241" s="6" t="str">
        <f t="shared" si="3"/>
        <v>B2_R2_C3Île-de-France2035_2050FeuillusPublic</v>
      </c>
    </row>
    <row r="242" spans="1:14" x14ac:dyDescent="0.3">
      <c r="A242" t="s">
        <v>213</v>
      </c>
      <c r="B242" t="s">
        <v>62</v>
      </c>
      <c r="C242" t="s">
        <v>214</v>
      </c>
      <c r="D242" t="s">
        <v>115</v>
      </c>
      <c r="E242" t="s">
        <v>112</v>
      </c>
      <c r="F242">
        <v>23071</v>
      </c>
      <c r="G242">
        <v>11632</v>
      </c>
      <c r="H242">
        <v>2132</v>
      </c>
      <c r="I242">
        <v>1349</v>
      </c>
      <c r="J242">
        <v>3284</v>
      </c>
      <c r="K242">
        <v>34900</v>
      </c>
      <c r="L242">
        <v>11674</v>
      </c>
      <c r="M242">
        <v>54286</v>
      </c>
      <c r="N242" s="6" t="str">
        <f t="shared" si="3"/>
        <v>B3_R1_C1Île-de-France2020_2035RésineuxPrivé</v>
      </c>
    </row>
    <row r="243" spans="1:14" x14ac:dyDescent="0.3">
      <c r="A243" t="s">
        <v>213</v>
      </c>
      <c r="B243" t="s">
        <v>62</v>
      </c>
      <c r="C243" t="s">
        <v>214</v>
      </c>
      <c r="D243" t="s">
        <v>115</v>
      </c>
      <c r="E243" t="s">
        <v>113</v>
      </c>
      <c r="F243">
        <v>52812</v>
      </c>
      <c r="G243">
        <v>17683</v>
      </c>
      <c r="H243">
        <v>6453</v>
      </c>
      <c r="I243">
        <v>0</v>
      </c>
      <c r="J243">
        <v>-4763</v>
      </c>
      <c r="K243">
        <v>71408</v>
      </c>
      <c r="L243">
        <v>11487</v>
      </c>
      <c r="M243">
        <v>67309</v>
      </c>
      <c r="N243" s="6" t="str">
        <f t="shared" si="3"/>
        <v>B3_R1_C1Île-de-France2020_2035RésineuxPublic</v>
      </c>
    </row>
    <row r="244" spans="1:14" x14ac:dyDescent="0.3">
      <c r="A244" t="s">
        <v>213</v>
      </c>
      <c r="B244" t="s">
        <v>62</v>
      </c>
      <c r="C244" t="s">
        <v>214</v>
      </c>
      <c r="D244" t="s">
        <v>114</v>
      </c>
      <c r="E244" t="s">
        <v>112</v>
      </c>
      <c r="F244">
        <v>165042</v>
      </c>
      <c r="G244">
        <v>400095</v>
      </c>
      <c r="H244">
        <v>18185</v>
      </c>
      <c r="I244">
        <v>76100</v>
      </c>
      <c r="J244">
        <v>50649</v>
      </c>
      <c r="K244">
        <v>504454</v>
      </c>
      <c r="L244">
        <v>262304</v>
      </c>
      <c r="M244">
        <v>837600</v>
      </c>
      <c r="N244" s="6" t="str">
        <f t="shared" si="3"/>
        <v>B3_R1_C1Île-de-France2020_2035FeuillusPrivé</v>
      </c>
    </row>
    <row r="245" spans="1:14" x14ac:dyDescent="0.3">
      <c r="A245" t="s">
        <v>213</v>
      </c>
      <c r="B245" t="s">
        <v>62</v>
      </c>
      <c r="C245" t="s">
        <v>214</v>
      </c>
      <c r="D245" t="s">
        <v>114</v>
      </c>
      <c r="E245" t="s">
        <v>113</v>
      </c>
      <c r="F245">
        <v>120020</v>
      </c>
      <c r="G245">
        <v>260015</v>
      </c>
      <c r="H245">
        <v>21940</v>
      </c>
      <c r="I245">
        <v>27961</v>
      </c>
      <c r="J245">
        <v>-16321</v>
      </c>
      <c r="K245">
        <v>343594</v>
      </c>
      <c r="L245">
        <v>60309</v>
      </c>
      <c r="M245">
        <v>370900</v>
      </c>
      <c r="N245" s="6" t="str">
        <f t="shared" si="3"/>
        <v>B3_R1_C1Île-de-France2020_2035FeuillusPublic</v>
      </c>
    </row>
    <row r="246" spans="1:14" x14ac:dyDescent="0.3">
      <c r="A246" t="s">
        <v>213</v>
      </c>
      <c r="B246" t="s">
        <v>62</v>
      </c>
      <c r="C246" t="s">
        <v>215</v>
      </c>
      <c r="D246" t="s">
        <v>115</v>
      </c>
      <c r="E246" t="s">
        <v>112</v>
      </c>
      <c r="F246">
        <v>26565</v>
      </c>
      <c r="G246">
        <v>14105</v>
      </c>
      <c r="H246">
        <v>2125</v>
      </c>
      <c r="I246">
        <v>2326</v>
      </c>
      <c r="J246">
        <v>5546</v>
      </c>
      <c r="K246">
        <v>41196</v>
      </c>
      <c r="L246">
        <v>7767</v>
      </c>
      <c r="M246">
        <v>63764</v>
      </c>
      <c r="N246" s="6" t="str">
        <f t="shared" si="3"/>
        <v>B3_R1_C1Île-de-France2035_2050RésineuxPrivé</v>
      </c>
    </row>
    <row r="247" spans="1:14" x14ac:dyDescent="0.3">
      <c r="A247" t="s">
        <v>213</v>
      </c>
      <c r="B247" t="s">
        <v>62</v>
      </c>
      <c r="C247" t="s">
        <v>215</v>
      </c>
      <c r="D247" t="s">
        <v>115</v>
      </c>
      <c r="E247" t="s">
        <v>113</v>
      </c>
      <c r="F247">
        <v>47985</v>
      </c>
      <c r="G247">
        <v>15563</v>
      </c>
      <c r="H247">
        <v>5650</v>
      </c>
      <c r="I247">
        <v>347</v>
      </c>
      <c r="J247">
        <v>-4906</v>
      </c>
      <c r="K247">
        <v>63997</v>
      </c>
      <c r="L247">
        <v>9887</v>
      </c>
      <c r="M247">
        <v>58144</v>
      </c>
      <c r="N247" s="6" t="str">
        <f t="shared" si="3"/>
        <v>B3_R1_C1Île-de-France2035_2050RésineuxPublic</v>
      </c>
    </row>
    <row r="248" spans="1:14" x14ac:dyDescent="0.3">
      <c r="A248" t="s">
        <v>213</v>
      </c>
      <c r="B248" t="s">
        <v>62</v>
      </c>
      <c r="C248" t="s">
        <v>215</v>
      </c>
      <c r="D248" t="s">
        <v>114</v>
      </c>
      <c r="E248" t="s">
        <v>112</v>
      </c>
      <c r="F248">
        <v>200440</v>
      </c>
      <c r="G248">
        <v>439305</v>
      </c>
      <c r="H248">
        <v>28783</v>
      </c>
      <c r="I248">
        <v>12272</v>
      </c>
      <c r="J248">
        <v>68356</v>
      </c>
      <c r="K248">
        <v>567007</v>
      </c>
      <c r="L248">
        <v>198822</v>
      </c>
      <c r="M248">
        <v>869596</v>
      </c>
      <c r="N248" s="6" t="str">
        <f t="shared" si="3"/>
        <v>B3_R1_C1Île-de-France2035_2050FeuillusPrivé</v>
      </c>
    </row>
    <row r="249" spans="1:14" x14ac:dyDescent="0.3">
      <c r="A249" t="s">
        <v>213</v>
      </c>
      <c r="B249" t="s">
        <v>62</v>
      </c>
      <c r="C249" t="s">
        <v>215</v>
      </c>
      <c r="D249" t="s">
        <v>114</v>
      </c>
      <c r="E249" t="s">
        <v>113</v>
      </c>
      <c r="F249">
        <v>110093</v>
      </c>
      <c r="G249">
        <v>257344</v>
      </c>
      <c r="H249">
        <v>16450</v>
      </c>
      <c r="I249">
        <v>31</v>
      </c>
      <c r="J249">
        <v>2903</v>
      </c>
      <c r="K249">
        <v>332648</v>
      </c>
      <c r="L249">
        <v>44915</v>
      </c>
      <c r="M249">
        <v>380924</v>
      </c>
      <c r="N249" s="6" t="str">
        <f t="shared" si="3"/>
        <v>B3_R1_C1Île-de-France2035_2050FeuillusPublic</v>
      </c>
    </row>
    <row r="250" spans="1:14" x14ac:dyDescent="0.3">
      <c r="A250" t="s">
        <v>213</v>
      </c>
      <c r="B250" t="s">
        <v>64</v>
      </c>
      <c r="C250" t="s">
        <v>214</v>
      </c>
      <c r="D250" t="s">
        <v>115</v>
      </c>
      <c r="E250" t="s">
        <v>112</v>
      </c>
      <c r="F250">
        <v>23071</v>
      </c>
      <c r="G250">
        <v>11632</v>
      </c>
      <c r="H250">
        <v>2132</v>
      </c>
      <c r="I250">
        <v>1349</v>
      </c>
      <c r="J250">
        <v>3284</v>
      </c>
      <c r="K250">
        <v>34900</v>
      </c>
      <c r="L250">
        <v>11674</v>
      </c>
      <c r="M250">
        <v>54286</v>
      </c>
      <c r="N250" s="6" t="str">
        <f t="shared" si="3"/>
        <v>B3_R1_C2Île-de-France2020_2035RésineuxPrivé</v>
      </c>
    </row>
    <row r="251" spans="1:14" x14ac:dyDescent="0.3">
      <c r="A251" t="s">
        <v>213</v>
      </c>
      <c r="B251" t="s">
        <v>64</v>
      </c>
      <c r="C251" t="s">
        <v>214</v>
      </c>
      <c r="D251" t="s">
        <v>115</v>
      </c>
      <c r="E251" t="s">
        <v>113</v>
      </c>
      <c r="F251">
        <v>52812</v>
      </c>
      <c r="G251">
        <v>17683</v>
      </c>
      <c r="H251">
        <v>6453</v>
      </c>
      <c r="I251">
        <v>0</v>
      </c>
      <c r="J251">
        <v>-4763</v>
      </c>
      <c r="K251">
        <v>71408</v>
      </c>
      <c r="L251">
        <v>11487</v>
      </c>
      <c r="M251">
        <v>67309</v>
      </c>
      <c r="N251" s="6" t="str">
        <f t="shared" si="3"/>
        <v>B3_R1_C2Île-de-France2020_2035RésineuxPublic</v>
      </c>
    </row>
    <row r="252" spans="1:14" x14ac:dyDescent="0.3">
      <c r="A252" t="s">
        <v>213</v>
      </c>
      <c r="B252" t="s">
        <v>64</v>
      </c>
      <c r="C252" t="s">
        <v>214</v>
      </c>
      <c r="D252" t="s">
        <v>114</v>
      </c>
      <c r="E252" t="s">
        <v>112</v>
      </c>
      <c r="F252">
        <v>165042</v>
      </c>
      <c r="G252">
        <v>400095</v>
      </c>
      <c r="H252">
        <v>18185</v>
      </c>
      <c r="I252">
        <v>76100</v>
      </c>
      <c r="J252">
        <v>50649</v>
      </c>
      <c r="K252">
        <v>504454</v>
      </c>
      <c r="L252">
        <v>262304</v>
      </c>
      <c r="M252">
        <v>837600</v>
      </c>
      <c r="N252" s="6" t="str">
        <f t="shared" si="3"/>
        <v>B3_R1_C2Île-de-France2020_2035FeuillusPrivé</v>
      </c>
    </row>
    <row r="253" spans="1:14" x14ac:dyDescent="0.3">
      <c r="A253" t="s">
        <v>213</v>
      </c>
      <c r="B253" t="s">
        <v>64</v>
      </c>
      <c r="C253" t="s">
        <v>214</v>
      </c>
      <c r="D253" t="s">
        <v>114</v>
      </c>
      <c r="E253" t="s">
        <v>113</v>
      </c>
      <c r="F253">
        <v>120020</v>
      </c>
      <c r="G253">
        <v>260015</v>
      </c>
      <c r="H253">
        <v>21940</v>
      </c>
      <c r="I253">
        <v>27961</v>
      </c>
      <c r="J253">
        <v>-16321</v>
      </c>
      <c r="K253">
        <v>343594</v>
      </c>
      <c r="L253">
        <v>60309</v>
      </c>
      <c r="M253">
        <v>370900</v>
      </c>
      <c r="N253" s="6" t="str">
        <f t="shared" si="3"/>
        <v>B3_R1_C2Île-de-France2020_2035FeuillusPublic</v>
      </c>
    </row>
    <row r="254" spans="1:14" x14ac:dyDescent="0.3">
      <c r="A254" t="s">
        <v>213</v>
      </c>
      <c r="B254" t="s">
        <v>64</v>
      </c>
      <c r="C254" t="s">
        <v>215</v>
      </c>
      <c r="D254" t="s">
        <v>115</v>
      </c>
      <c r="E254" t="s">
        <v>112</v>
      </c>
      <c r="F254">
        <v>27075</v>
      </c>
      <c r="G254">
        <v>14103</v>
      </c>
      <c r="H254">
        <v>4565</v>
      </c>
      <c r="I254">
        <v>2259</v>
      </c>
      <c r="J254">
        <v>939</v>
      </c>
      <c r="K254">
        <v>41682</v>
      </c>
      <c r="L254">
        <v>13968</v>
      </c>
      <c r="M254">
        <v>57451</v>
      </c>
      <c r="N254" s="6" t="str">
        <f t="shared" si="3"/>
        <v>B3_R1_C2Île-de-France2035_2050RésineuxPrivé</v>
      </c>
    </row>
    <row r="255" spans="1:14" x14ac:dyDescent="0.3">
      <c r="A255" t="s">
        <v>213</v>
      </c>
      <c r="B255" t="s">
        <v>64</v>
      </c>
      <c r="C255" t="s">
        <v>215</v>
      </c>
      <c r="D255" t="s">
        <v>115</v>
      </c>
      <c r="E255" t="s">
        <v>113</v>
      </c>
      <c r="F255">
        <v>49649</v>
      </c>
      <c r="G255">
        <v>15912</v>
      </c>
      <c r="H255">
        <v>9708</v>
      </c>
      <c r="I255">
        <v>339</v>
      </c>
      <c r="J255">
        <v>-10066</v>
      </c>
      <c r="K255">
        <v>65978</v>
      </c>
      <c r="L255">
        <v>16523</v>
      </c>
      <c r="M255">
        <v>52607</v>
      </c>
      <c r="N255" s="6" t="str">
        <f t="shared" si="3"/>
        <v>B3_R1_C2Île-de-France2035_2050RésineuxPublic</v>
      </c>
    </row>
    <row r="256" spans="1:14" x14ac:dyDescent="0.3">
      <c r="A256" t="s">
        <v>213</v>
      </c>
      <c r="B256" t="s">
        <v>64</v>
      </c>
      <c r="C256" t="s">
        <v>215</v>
      </c>
      <c r="D256" t="s">
        <v>114</v>
      </c>
      <c r="E256" t="s">
        <v>112</v>
      </c>
      <c r="F256">
        <v>203166</v>
      </c>
      <c r="G256">
        <v>442594</v>
      </c>
      <c r="H256">
        <v>53746</v>
      </c>
      <c r="I256">
        <v>12144</v>
      </c>
      <c r="J256">
        <v>-57779</v>
      </c>
      <c r="K256">
        <v>572585</v>
      </c>
      <c r="L256">
        <v>331586</v>
      </c>
      <c r="M256">
        <v>758596</v>
      </c>
      <c r="N256" s="6" t="str">
        <f t="shared" si="3"/>
        <v>B3_R1_C2Île-de-France2035_2050FeuillusPrivé</v>
      </c>
    </row>
    <row r="257" spans="1:14" x14ac:dyDescent="0.3">
      <c r="A257" t="s">
        <v>213</v>
      </c>
      <c r="B257" t="s">
        <v>64</v>
      </c>
      <c r="C257" t="s">
        <v>215</v>
      </c>
      <c r="D257" t="s">
        <v>114</v>
      </c>
      <c r="E257" t="s">
        <v>113</v>
      </c>
      <c r="F257">
        <v>112988</v>
      </c>
      <c r="G257">
        <v>258136</v>
      </c>
      <c r="H257">
        <v>32331</v>
      </c>
      <c r="I257">
        <v>31</v>
      </c>
      <c r="J257">
        <v>-42352</v>
      </c>
      <c r="K257">
        <v>335717</v>
      </c>
      <c r="L257">
        <v>83731</v>
      </c>
      <c r="M257">
        <v>335817</v>
      </c>
      <c r="N257" s="6" t="str">
        <f t="shared" si="3"/>
        <v>B3_R1_C2Île-de-France2035_2050FeuillusPublic</v>
      </c>
    </row>
    <row r="258" spans="1:14" x14ac:dyDescent="0.3">
      <c r="A258" t="s">
        <v>213</v>
      </c>
      <c r="B258" t="s">
        <v>66</v>
      </c>
      <c r="C258" t="s">
        <v>214</v>
      </c>
      <c r="D258" t="s">
        <v>115</v>
      </c>
      <c r="E258" t="s">
        <v>112</v>
      </c>
      <c r="F258">
        <v>23181</v>
      </c>
      <c r="G258">
        <v>11626</v>
      </c>
      <c r="H258">
        <v>2894</v>
      </c>
      <c r="I258">
        <v>1348</v>
      </c>
      <c r="J258">
        <v>-10</v>
      </c>
      <c r="K258">
        <v>35005</v>
      </c>
      <c r="L258">
        <v>15731</v>
      </c>
      <c r="M258">
        <v>49210</v>
      </c>
      <c r="N258" s="6" t="str">
        <f t="shared" si="3"/>
        <v>B3_R1_C3Île-de-France2020_2035RésineuxPrivé</v>
      </c>
    </row>
    <row r="259" spans="1:14" x14ac:dyDescent="0.3">
      <c r="A259" t="s">
        <v>213</v>
      </c>
      <c r="B259" t="s">
        <v>66</v>
      </c>
      <c r="C259" t="s">
        <v>214</v>
      </c>
      <c r="D259" t="s">
        <v>115</v>
      </c>
      <c r="E259" t="s">
        <v>113</v>
      </c>
      <c r="F259">
        <v>54231</v>
      </c>
      <c r="G259">
        <v>18010</v>
      </c>
      <c r="H259">
        <v>9144</v>
      </c>
      <c r="I259">
        <v>0</v>
      </c>
      <c r="J259">
        <v>-9366</v>
      </c>
      <c r="K259">
        <v>73144</v>
      </c>
      <c r="L259">
        <v>16452</v>
      </c>
      <c r="M259">
        <v>61247</v>
      </c>
      <c r="N259" s="6" t="str">
        <f t="shared" ref="N259:N322" si="4">B259&amp;A259&amp;C259&amp;D259&amp;E259</f>
        <v>B3_R1_C3Île-de-France2020_2035RésineuxPublic</v>
      </c>
    </row>
    <row r="260" spans="1:14" x14ac:dyDescent="0.3">
      <c r="A260" t="s">
        <v>213</v>
      </c>
      <c r="B260" t="s">
        <v>66</v>
      </c>
      <c r="C260" t="s">
        <v>214</v>
      </c>
      <c r="D260" t="s">
        <v>114</v>
      </c>
      <c r="E260" t="s">
        <v>112</v>
      </c>
      <c r="F260">
        <v>164020</v>
      </c>
      <c r="G260">
        <v>395667</v>
      </c>
      <c r="H260">
        <v>25167</v>
      </c>
      <c r="I260">
        <v>75157</v>
      </c>
      <c r="J260">
        <v>-39449</v>
      </c>
      <c r="K260">
        <v>499673</v>
      </c>
      <c r="L260">
        <v>362164</v>
      </c>
      <c r="M260">
        <v>753943</v>
      </c>
      <c r="N260" s="6" t="str">
        <f t="shared" si="4"/>
        <v>B3_R1_C3Île-de-France2020_2035FeuillusPrivé</v>
      </c>
    </row>
    <row r="261" spans="1:14" x14ac:dyDescent="0.3">
      <c r="A261" t="s">
        <v>213</v>
      </c>
      <c r="B261" t="s">
        <v>66</v>
      </c>
      <c r="C261" t="s">
        <v>214</v>
      </c>
      <c r="D261" t="s">
        <v>114</v>
      </c>
      <c r="E261" t="s">
        <v>113</v>
      </c>
      <c r="F261">
        <v>121787</v>
      </c>
      <c r="G261">
        <v>262047</v>
      </c>
      <c r="H261">
        <v>30434</v>
      </c>
      <c r="I261">
        <v>27672</v>
      </c>
      <c r="J261">
        <v>-48373</v>
      </c>
      <c r="K261">
        <v>346980</v>
      </c>
      <c r="L261">
        <v>83482</v>
      </c>
      <c r="M261">
        <v>335363</v>
      </c>
      <c r="N261" s="6" t="str">
        <f t="shared" si="4"/>
        <v>B3_R1_C3Île-de-France2020_2035FeuillusPublic</v>
      </c>
    </row>
    <row r="262" spans="1:14" x14ac:dyDescent="0.3">
      <c r="A262" t="s">
        <v>213</v>
      </c>
      <c r="B262" t="s">
        <v>66</v>
      </c>
      <c r="C262" t="s">
        <v>215</v>
      </c>
      <c r="D262" t="s">
        <v>115</v>
      </c>
      <c r="E262" t="s">
        <v>112</v>
      </c>
      <c r="F262">
        <v>26425</v>
      </c>
      <c r="G262">
        <v>13367</v>
      </c>
      <c r="H262">
        <v>5508</v>
      </c>
      <c r="I262">
        <v>1871</v>
      </c>
      <c r="J262">
        <v>-645</v>
      </c>
      <c r="K262">
        <v>40192</v>
      </c>
      <c r="L262">
        <v>15094</v>
      </c>
      <c r="M262">
        <v>52867</v>
      </c>
      <c r="N262" s="6" t="str">
        <f t="shared" si="4"/>
        <v>B3_R1_C3Île-de-France2035_2050RésineuxPrivé</v>
      </c>
    </row>
    <row r="263" spans="1:14" x14ac:dyDescent="0.3">
      <c r="A263" t="s">
        <v>213</v>
      </c>
      <c r="B263" t="s">
        <v>66</v>
      </c>
      <c r="C263" t="s">
        <v>215</v>
      </c>
      <c r="D263" t="s">
        <v>115</v>
      </c>
      <c r="E263" t="s">
        <v>113</v>
      </c>
      <c r="F263">
        <v>48146</v>
      </c>
      <c r="G263">
        <v>15775</v>
      </c>
      <c r="H263">
        <v>9294</v>
      </c>
      <c r="I263">
        <v>280</v>
      </c>
      <c r="J263">
        <v>-10972</v>
      </c>
      <c r="K263">
        <v>64432</v>
      </c>
      <c r="L263">
        <v>15613</v>
      </c>
      <c r="M263">
        <v>47648</v>
      </c>
      <c r="N263" s="6" t="str">
        <f t="shared" si="4"/>
        <v>B3_R1_C3Île-de-France2035_2050RésineuxPublic</v>
      </c>
    </row>
    <row r="264" spans="1:14" x14ac:dyDescent="0.3">
      <c r="A264" t="s">
        <v>213</v>
      </c>
      <c r="B264" t="s">
        <v>66</v>
      </c>
      <c r="C264" t="s">
        <v>215</v>
      </c>
      <c r="D264" t="s">
        <v>114</v>
      </c>
      <c r="E264" t="s">
        <v>112</v>
      </c>
      <c r="F264">
        <v>214917</v>
      </c>
      <c r="G264">
        <v>449845</v>
      </c>
      <c r="H264">
        <v>67411</v>
      </c>
      <c r="I264">
        <v>11083</v>
      </c>
      <c r="J264">
        <v>-92492</v>
      </c>
      <c r="K264">
        <v>588569</v>
      </c>
      <c r="L264">
        <v>288310</v>
      </c>
      <c r="M264">
        <v>665249</v>
      </c>
      <c r="N264" s="6" t="str">
        <f t="shared" si="4"/>
        <v>B3_R1_C3Île-de-France2035_2050FeuillusPrivé</v>
      </c>
    </row>
    <row r="265" spans="1:14" x14ac:dyDescent="0.3">
      <c r="A265" t="s">
        <v>213</v>
      </c>
      <c r="B265" t="s">
        <v>66</v>
      </c>
      <c r="C265" t="s">
        <v>215</v>
      </c>
      <c r="D265" t="s">
        <v>114</v>
      </c>
      <c r="E265" t="s">
        <v>113</v>
      </c>
      <c r="F265">
        <v>117267</v>
      </c>
      <c r="G265">
        <v>256147</v>
      </c>
      <c r="H265">
        <v>33696</v>
      </c>
      <c r="I265">
        <v>26</v>
      </c>
      <c r="J265">
        <v>-57588</v>
      </c>
      <c r="K265">
        <v>336986</v>
      </c>
      <c r="L265">
        <v>80003</v>
      </c>
      <c r="M265">
        <v>305683</v>
      </c>
      <c r="N265" s="6" t="str">
        <f t="shared" si="4"/>
        <v>B3_R1_C3Île-de-France2035_2050FeuillusPublic</v>
      </c>
    </row>
    <row r="266" spans="1:14" x14ac:dyDescent="0.3">
      <c r="A266" t="s">
        <v>213</v>
      </c>
      <c r="B266" t="s">
        <v>68</v>
      </c>
      <c r="C266" t="s">
        <v>214</v>
      </c>
      <c r="D266" t="s">
        <v>115</v>
      </c>
      <c r="E266" t="s">
        <v>112</v>
      </c>
      <c r="F266">
        <v>23583</v>
      </c>
      <c r="G266">
        <v>11879</v>
      </c>
      <c r="H266">
        <v>2384</v>
      </c>
      <c r="I266">
        <v>1348</v>
      </c>
      <c r="J266">
        <v>1573</v>
      </c>
      <c r="K266">
        <v>35689</v>
      </c>
      <c r="L266">
        <v>10319</v>
      </c>
      <c r="M266">
        <v>49006</v>
      </c>
      <c r="N266" s="6" t="str">
        <f t="shared" si="4"/>
        <v>B3_R2_C1Île-de-France2020_2035RésineuxPrivé</v>
      </c>
    </row>
    <row r="267" spans="1:14" x14ac:dyDescent="0.3">
      <c r="A267" t="s">
        <v>213</v>
      </c>
      <c r="B267" t="s">
        <v>68</v>
      </c>
      <c r="C267" t="s">
        <v>214</v>
      </c>
      <c r="D267" t="s">
        <v>115</v>
      </c>
      <c r="E267" t="s">
        <v>113</v>
      </c>
      <c r="F267">
        <v>53084</v>
      </c>
      <c r="G267">
        <v>17787</v>
      </c>
      <c r="H267">
        <v>6448</v>
      </c>
      <c r="I267">
        <v>0</v>
      </c>
      <c r="J267">
        <v>-5307</v>
      </c>
      <c r="K267">
        <v>71796</v>
      </c>
      <c r="L267">
        <v>11190</v>
      </c>
      <c r="M267">
        <v>65886</v>
      </c>
      <c r="N267" s="6" t="str">
        <f t="shared" si="4"/>
        <v>B3_R2_C1Île-de-France2020_2035RésineuxPublic</v>
      </c>
    </row>
    <row r="268" spans="1:14" x14ac:dyDescent="0.3">
      <c r="A268" t="s">
        <v>213</v>
      </c>
      <c r="B268" t="s">
        <v>68</v>
      </c>
      <c r="C268" t="s">
        <v>214</v>
      </c>
      <c r="D268" t="s">
        <v>114</v>
      </c>
      <c r="E268" t="s">
        <v>112</v>
      </c>
      <c r="F268">
        <v>158615</v>
      </c>
      <c r="G268">
        <v>379125</v>
      </c>
      <c r="H268">
        <v>20778</v>
      </c>
      <c r="I268">
        <v>29956</v>
      </c>
      <c r="J268">
        <v>65676</v>
      </c>
      <c r="K268">
        <v>480103</v>
      </c>
      <c r="L268">
        <v>261592</v>
      </c>
      <c r="M268">
        <v>840806</v>
      </c>
      <c r="N268" s="6" t="str">
        <f t="shared" si="4"/>
        <v>B3_R2_C1Île-de-France2020_2035FeuillusPrivé</v>
      </c>
    </row>
    <row r="269" spans="1:14" x14ac:dyDescent="0.3">
      <c r="A269" t="s">
        <v>213</v>
      </c>
      <c r="B269" t="s">
        <v>68</v>
      </c>
      <c r="C269" t="s">
        <v>214</v>
      </c>
      <c r="D269" t="s">
        <v>114</v>
      </c>
      <c r="E269" t="s">
        <v>113</v>
      </c>
      <c r="F269">
        <v>113205</v>
      </c>
      <c r="G269">
        <v>256345</v>
      </c>
      <c r="H269">
        <v>22269</v>
      </c>
      <c r="I269">
        <v>11766</v>
      </c>
      <c r="J269">
        <v>-10829</v>
      </c>
      <c r="K269">
        <v>334956</v>
      </c>
      <c r="L269">
        <v>60121</v>
      </c>
      <c r="M269">
        <v>371906</v>
      </c>
      <c r="N269" s="6" t="str">
        <f t="shared" si="4"/>
        <v>B3_R2_C1Île-de-France2020_2035FeuillusPublic</v>
      </c>
    </row>
    <row r="270" spans="1:14" x14ac:dyDescent="0.3">
      <c r="A270" t="s">
        <v>213</v>
      </c>
      <c r="B270" t="s">
        <v>68</v>
      </c>
      <c r="C270" t="s">
        <v>215</v>
      </c>
      <c r="D270" t="s">
        <v>115</v>
      </c>
      <c r="E270" t="s">
        <v>112</v>
      </c>
      <c r="F270">
        <v>25642</v>
      </c>
      <c r="G270">
        <v>13447</v>
      </c>
      <c r="H270">
        <v>2297</v>
      </c>
      <c r="I270">
        <v>635</v>
      </c>
      <c r="J270">
        <v>2459</v>
      </c>
      <c r="K270">
        <v>39577</v>
      </c>
      <c r="L270">
        <v>6237</v>
      </c>
      <c r="M270">
        <v>52162</v>
      </c>
      <c r="N270" s="6" t="str">
        <f t="shared" si="4"/>
        <v>B3_R2_C1Île-de-France2035_2050RésineuxPrivé</v>
      </c>
    </row>
    <row r="271" spans="1:14" x14ac:dyDescent="0.3">
      <c r="A271" t="s">
        <v>213</v>
      </c>
      <c r="B271" t="s">
        <v>68</v>
      </c>
      <c r="C271" t="s">
        <v>215</v>
      </c>
      <c r="D271" t="s">
        <v>115</v>
      </c>
      <c r="E271" t="s">
        <v>113</v>
      </c>
      <c r="F271">
        <v>47803</v>
      </c>
      <c r="G271">
        <v>15450</v>
      </c>
      <c r="H271">
        <v>5637</v>
      </c>
      <c r="I271">
        <v>0</v>
      </c>
      <c r="J271">
        <v>-5851</v>
      </c>
      <c r="K271">
        <v>63707</v>
      </c>
      <c r="L271">
        <v>9445</v>
      </c>
      <c r="M271">
        <v>54827</v>
      </c>
      <c r="N271" s="6" t="str">
        <f t="shared" si="4"/>
        <v>B3_R2_C1Île-de-France2035_2050RésineuxPublic</v>
      </c>
    </row>
    <row r="272" spans="1:14" x14ac:dyDescent="0.3">
      <c r="A272" t="s">
        <v>213</v>
      </c>
      <c r="B272" t="s">
        <v>68</v>
      </c>
      <c r="C272" t="s">
        <v>215</v>
      </c>
      <c r="D272" t="s">
        <v>114</v>
      </c>
      <c r="E272" t="s">
        <v>112</v>
      </c>
      <c r="F272">
        <v>197821</v>
      </c>
      <c r="G272">
        <v>448759</v>
      </c>
      <c r="H272">
        <v>30250</v>
      </c>
      <c r="I272">
        <v>2779</v>
      </c>
      <c r="J272">
        <v>64856</v>
      </c>
      <c r="K272">
        <v>572363</v>
      </c>
      <c r="L272">
        <v>200995</v>
      </c>
      <c r="M272">
        <v>870516</v>
      </c>
      <c r="N272" s="6" t="str">
        <f t="shared" si="4"/>
        <v>B3_R2_C1Île-de-France2035_2050FeuillusPrivé</v>
      </c>
    </row>
    <row r="273" spans="1:14" x14ac:dyDescent="0.3">
      <c r="A273" t="s">
        <v>213</v>
      </c>
      <c r="B273" t="s">
        <v>68</v>
      </c>
      <c r="C273" t="s">
        <v>215</v>
      </c>
      <c r="D273" t="s">
        <v>114</v>
      </c>
      <c r="E273" t="s">
        <v>113</v>
      </c>
      <c r="F273">
        <v>112950</v>
      </c>
      <c r="G273">
        <v>260487</v>
      </c>
      <c r="H273">
        <v>16762</v>
      </c>
      <c r="I273">
        <v>6</v>
      </c>
      <c r="J273">
        <v>1570</v>
      </c>
      <c r="K273">
        <v>337732</v>
      </c>
      <c r="L273">
        <v>44666</v>
      </c>
      <c r="M273">
        <v>383155</v>
      </c>
      <c r="N273" s="6" t="str">
        <f t="shared" si="4"/>
        <v>B3_R2_C1Île-de-France2035_2050FeuillusPublic</v>
      </c>
    </row>
    <row r="274" spans="1:14" x14ac:dyDescent="0.3">
      <c r="A274" t="s">
        <v>213</v>
      </c>
      <c r="B274" t="s">
        <v>69</v>
      </c>
      <c r="C274" t="s">
        <v>214</v>
      </c>
      <c r="D274" t="s">
        <v>115</v>
      </c>
      <c r="E274" t="s">
        <v>112</v>
      </c>
      <c r="F274">
        <v>23583</v>
      </c>
      <c r="G274">
        <v>11879</v>
      </c>
      <c r="H274">
        <v>2384</v>
      </c>
      <c r="I274">
        <v>1348</v>
      </c>
      <c r="J274">
        <v>1573</v>
      </c>
      <c r="K274">
        <v>35689</v>
      </c>
      <c r="L274">
        <v>10319</v>
      </c>
      <c r="M274">
        <v>49006</v>
      </c>
      <c r="N274" s="6" t="str">
        <f t="shared" si="4"/>
        <v>B3_R2_C2Île-de-France2020_2035RésineuxPrivé</v>
      </c>
    </row>
    <row r="275" spans="1:14" x14ac:dyDescent="0.3">
      <c r="A275" t="s">
        <v>213</v>
      </c>
      <c r="B275" t="s">
        <v>69</v>
      </c>
      <c r="C275" t="s">
        <v>214</v>
      </c>
      <c r="D275" t="s">
        <v>115</v>
      </c>
      <c r="E275" t="s">
        <v>113</v>
      </c>
      <c r="F275">
        <v>53084</v>
      </c>
      <c r="G275">
        <v>17787</v>
      </c>
      <c r="H275">
        <v>6448</v>
      </c>
      <c r="I275">
        <v>0</v>
      </c>
      <c r="J275">
        <v>-5307</v>
      </c>
      <c r="K275">
        <v>71796</v>
      </c>
      <c r="L275">
        <v>11190</v>
      </c>
      <c r="M275">
        <v>65886</v>
      </c>
      <c r="N275" s="6" t="str">
        <f t="shared" si="4"/>
        <v>B3_R2_C2Île-de-France2020_2035RésineuxPublic</v>
      </c>
    </row>
    <row r="276" spans="1:14" x14ac:dyDescent="0.3">
      <c r="A276" t="s">
        <v>213</v>
      </c>
      <c r="B276" t="s">
        <v>69</v>
      </c>
      <c r="C276" t="s">
        <v>214</v>
      </c>
      <c r="D276" t="s">
        <v>114</v>
      </c>
      <c r="E276" t="s">
        <v>112</v>
      </c>
      <c r="F276">
        <v>158615</v>
      </c>
      <c r="G276">
        <v>379125</v>
      </c>
      <c r="H276">
        <v>20778</v>
      </c>
      <c r="I276">
        <v>29956</v>
      </c>
      <c r="J276">
        <v>65676</v>
      </c>
      <c r="K276">
        <v>480103</v>
      </c>
      <c r="L276">
        <v>261592</v>
      </c>
      <c r="M276">
        <v>840806</v>
      </c>
      <c r="N276" s="6" t="str">
        <f t="shared" si="4"/>
        <v>B3_R2_C2Île-de-France2020_2035FeuillusPrivé</v>
      </c>
    </row>
    <row r="277" spans="1:14" x14ac:dyDescent="0.3">
      <c r="A277" t="s">
        <v>213</v>
      </c>
      <c r="B277" t="s">
        <v>69</v>
      </c>
      <c r="C277" t="s">
        <v>214</v>
      </c>
      <c r="D277" t="s">
        <v>114</v>
      </c>
      <c r="E277" t="s">
        <v>113</v>
      </c>
      <c r="F277">
        <v>113205</v>
      </c>
      <c r="G277">
        <v>256345</v>
      </c>
      <c r="H277">
        <v>22269</v>
      </c>
      <c r="I277">
        <v>11766</v>
      </c>
      <c r="J277">
        <v>-10829</v>
      </c>
      <c r="K277">
        <v>334956</v>
      </c>
      <c r="L277">
        <v>60121</v>
      </c>
      <c r="M277">
        <v>371906</v>
      </c>
      <c r="N277" s="6" t="str">
        <f t="shared" si="4"/>
        <v>B3_R2_C2Île-de-France2020_2035FeuillusPublic</v>
      </c>
    </row>
    <row r="278" spans="1:14" x14ac:dyDescent="0.3">
      <c r="A278" t="s">
        <v>213</v>
      </c>
      <c r="B278" t="s">
        <v>69</v>
      </c>
      <c r="C278" t="s">
        <v>215</v>
      </c>
      <c r="D278" t="s">
        <v>115</v>
      </c>
      <c r="E278" t="s">
        <v>112</v>
      </c>
      <c r="F278">
        <v>25842</v>
      </c>
      <c r="G278">
        <v>13300</v>
      </c>
      <c r="H278">
        <v>4504</v>
      </c>
      <c r="I278">
        <v>609</v>
      </c>
      <c r="J278">
        <v>-1688</v>
      </c>
      <c r="K278">
        <v>39624</v>
      </c>
      <c r="L278">
        <v>11906</v>
      </c>
      <c r="M278">
        <v>46153</v>
      </c>
      <c r="N278" s="6" t="str">
        <f t="shared" si="4"/>
        <v>B3_R2_C2Île-de-France2035_2050RésineuxPrivé</v>
      </c>
    </row>
    <row r="279" spans="1:14" x14ac:dyDescent="0.3">
      <c r="A279" t="s">
        <v>213</v>
      </c>
      <c r="B279" t="s">
        <v>69</v>
      </c>
      <c r="C279" t="s">
        <v>215</v>
      </c>
      <c r="D279" t="s">
        <v>115</v>
      </c>
      <c r="E279" t="s">
        <v>113</v>
      </c>
      <c r="F279">
        <v>49296</v>
      </c>
      <c r="G279">
        <v>15731</v>
      </c>
      <c r="H279">
        <v>9693</v>
      </c>
      <c r="I279">
        <v>0</v>
      </c>
      <c r="J279">
        <v>-10821</v>
      </c>
      <c r="K279">
        <v>65442</v>
      </c>
      <c r="L279">
        <v>15956</v>
      </c>
      <c r="M279">
        <v>49457</v>
      </c>
      <c r="N279" s="6" t="str">
        <f t="shared" si="4"/>
        <v>B3_R2_C2Île-de-France2035_2050RésineuxPublic</v>
      </c>
    </row>
    <row r="280" spans="1:14" x14ac:dyDescent="0.3">
      <c r="A280" t="s">
        <v>213</v>
      </c>
      <c r="B280" t="s">
        <v>69</v>
      </c>
      <c r="C280" t="s">
        <v>215</v>
      </c>
      <c r="D280" t="s">
        <v>114</v>
      </c>
      <c r="E280" t="s">
        <v>112</v>
      </c>
      <c r="F280">
        <v>199324</v>
      </c>
      <c r="G280">
        <v>450281</v>
      </c>
      <c r="H280">
        <v>55816</v>
      </c>
      <c r="I280">
        <v>2750</v>
      </c>
      <c r="J280">
        <v>-62168</v>
      </c>
      <c r="K280">
        <v>575292</v>
      </c>
      <c r="L280">
        <v>336470</v>
      </c>
      <c r="M280">
        <v>757611</v>
      </c>
      <c r="N280" s="6" t="str">
        <f t="shared" si="4"/>
        <v>B3_R2_C2Île-de-France2035_2050FeuillusPrivé</v>
      </c>
    </row>
    <row r="281" spans="1:14" x14ac:dyDescent="0.3">
      <c r="A281" t="s">
        <v>213</v>
      </c>
      <c r="B281" t="s">
        <v>69</v>
      </c>
      <c r="C281" t="s">
        <v>215</v>
      </c>
      <c r="D281" t="s">
        <v>114</v>
      </c>
      <c r="E281" t="s">
        <v>113</v>
      </c>
      <c r="F281">
        <v>115159</v>
      </c>
      <c r="G281">
        <v>260011</v>
      </c>
      <c r="H281">
        <v>32877</v>
      </c>
      <c r="I281">
        <v>6</v>
      </c>
      <c r="J281">
        <v>-43189</v>
      </c>
      <c r="K281">
        <v>339063</v>
      </c>
      <c r="L281">
        <v>83573</v>
      </c>
      <c r="M281">
        <v>337314</v>
      </c>
      <c r="N281" s="6" t="str">
        <f t="shared" si="4"/>
        <v>B3_R2_C2Île-de-France2035_2050FeuillusPublic</v>
      </c>
    </row>
    <row r="282" spans="1:14" x14ac:dyDescent="0.3">
      <c r="A282" t="s">
        <v>213</v>
      </c>
      <c r="B282" t="s">
        <v>70</v>
      </c>
      <c r="C282" t="s">
        <v>214</v>
      </c>
      <c r="D282" t="s">
        <v>115</v>
      </c>
      <c r="E282" t="s">
        <v>112</v>
      </c>
      <c r="F282">
        <v>23769</v>
      </c>
      <c r="G282">
        <v>11996</v>
      </c>
      <c r="H282">
        <v>3305</v>
      </c>
      <c r="I282">
        <v>1347</v>
      </c>
      <c r="J282">
        <v>-1601</v>
      </c>
      <c r="K282">
        <v>36015</v>
      </c>
      <c r="L282">
        <v>13949</v>
      </c>
      <c r="M282">
        <v>44044</v>
      </c>
      <c r="N282" s="6" t="str">
        <f t="shared" si="4"/>
        <v>B3_R2_C3Île-de-France2020_2035RésineuxPrivé</v>
      </c>
    </row>
    <row r="283" spans="1:14" x14ac:dyDescent="0.3">
      <c r="A283" t="s">
        <v>213</v>
      </c>
      <c r="B283" t="s">
        <v>70</v>
      </c>
      <c r="C283" t="s">
        <v>214</v>
      </c>
      <c r="D283" t="s">
        <v>115</v>
      </c>
      <c r="E283" t="s">
        <v>113</v>
      </c>
      <c r="F283">
        <v>54700</v>
      </c>
      <c r="G283">
        <v>18169</v>
      </c>
      <c r="H283">
        <v>9334</v>
      </c>
      <c r="I283">
        <v>0</v>
      </c>
      <c r="J283">
        <v>-9892</v>
      </c>
      <c r="K283">
        <v>73780</v>
      </c>
      <c r="L283">
        <v>15894</v>
      </c>
      <c r="M283">
        <v>59858</v>
      </c>
      <c r="N283" s="6" t="str">
        <f t="shared" si="4"/>
        <v>B3_R2_C3Île-de-France2020_2035RésineuxPublic</v>
      </c>
    </row>
    <row r="284" spans="1:14" x14ac:dyDescent="0.3">
      <c r="A284" t="s">
        <v>213</v>
      </c>
      <c r="B284" t="s">
        <v>70</v>
      </c>
      <c r="C284" t="s">
        <v>214</v>
      </c>
      <c r="D284" t="s">
        <v>114</v>
      </c>
      <c r="E284" t="s">
        <v>112</v>
      </c>
      <c r="F284">
        <v>158494</v>
      </c>
      <c r="G284">
        <v>377585</v>
      </c>
      <c r="H284">
        <v>28683</v>
      </c>
      <c r="I284">
        <v>29310</v>
      </c>
      <c r="J284">
        <v>-27448</v>
      </c>
      <c r="K284">
        <v>478759</v>
      </c>
      <c r="L284">
        <v>361995</v>
      </c>
      <c r="M284">
        <v>755230</v>
      </c>
      <c r="N284" s="6" t="str">
        <f t="shared" si="4"/>
        <v>B3_R2_C3Île-de-France2020_2035FeuillusPrivé</v>
      </c>
    </row>
    <row r="285" spans="1:14" x14ac:dyDescent="0.3">
      <c r="A285" t="s">
        <v>213</v>
      </c>
      <c r="B285" t="s">
        <v>70</v>
      </c>
      <c r="C285" t="s">
        <v>214</v>
      </c>
      <c r="D285" t="s">
        <v>114</v>
      </c>
      <c r="E285" t="s">
        <v>113</v>
      </c>
      <c r="F285">
        <v>115154</v>
      </c>
      <c r="G285">
        <v>258214</v>
      </c>
      <c r="H285">
        <v>30971</v>
      </c>
      <c r="I285">
        <v>11528</v>
      </c>
      <c r="J285">
        <v>-42497</v>
      </c>
      <c r="K285">
        <v>338319</v>
      </c>
      <c r="L285">
        <v>82973</v>
      </c>
      <c r="M285">
        <v>336858</v>
      </c>
      <c r="N285" s="6" t="str">
        <f t="shared" si="4"/>
        <v>B3_R2_C3Île-de-France2020_2035FeuillusPublic</v>
      </c>
    </row>
    <row r="286" spans="1:14" x14ac:dyDescent="0.3">
      <c r="A286" t="s">
        <v>213</v>
      </c>
      <c r="B286" t="s">
        <v>70</v>
      </c>
      <c r="C286" t="s">
        <v>215</v>
      </c>
      <c r="D286" t="s">
        <v>115</v>
      </c>
      <c r="E286" t="s">
        <v>112</v>
      </c>
      <c r="F286">
        <v>25371</v>
      </c>
      <c r="G286">
        <v>12682</v>
      </c>
      <c r="H286">
        <v>5476</v>
      </c>
      <c r="I286">
        <v>505</v>
      </c>
      <c r="J286">
        <v>-2782</v>
      </c>
      <c r="K286">
        <v>38429</v>
      </c>
      <c r="L286">
        <v>11874</v>
      </c>
      <c r="M286">
        <v>42007</v>
      </c>
      <c r="N286" s="6" t="str">
        <f t="shared" si="4"/>
        <v>B3_R2_C3Île-de-France2035_2050RésineuxPrivé</v>
      </c>
    </row>
    <row r="287" spans="1:14" x14ac:dyDescent="0.3">
      <c r="A287" t="s">
        <v>213</v>
      </c>
      <c r="B287" t="s">
        <v>70</v>
      </c>
      <c r="C287" t="s">
        <v>215</v>
      </c>
      <c r="D287" t="s">
        <v>115</v>
      </c>
      <c r="E287" t="s">
        <v>113</v>
      </c>
      <c r="F287">
        <v>47973</v>
      </c>
      <c r="G287">
        <v>15664</v>
      </c>
      <c r="H287">
        <v>9334</v>
      </c>
      <c r="I287">
        <v>0</v>
      </c>
      <c r="J287">
        <v>-11457</v>
      </c>
      <c r="K287">
        <v>64143</v>
      </c>
      <c r="L287">
        <v>14451</v>
      </c>
      <c r="M287">
        <v>44868</v>
      </c>
      <c r="N287" s="6" t="str">
        <f t="shared" si="4"/>
        <v>B3_R2_C3Île-de-France2035_2050RésineuxPublic</v>
      </c>
    </row>
    <row r="288" spans="1:14" x14ac:dyDescent="0.3">
      <c r="A288" t="s">
        <v>213</v>
      </c>
      <c r="B288" t="s">
        <v>70</v>
      </c>
      <c r="C288" t="s">
        <v>215</v>
      </c>
      <c r="D288" t="s">
        <v>114</v>
      </c>
      <c r="E288" t="s">
        <v>112</v>
      </c>
      <c r="F288">
        <v>211423</v>
      </c>
      <c r="G288">
        <v>453879</v>
      </c>
      <c r="H288">
        <v>68285</v>
      </c>
      <c r="I288">
        <v>2510</v>
      </c>
      <c r="J288">
        <v>-94993</v>
      </c>
      <c r="K288">
        <v>588158</v>
      </c>
      <c r="L288">
        <v>291194</v>
      </c>
      <c r="M288">
        <v>662856</v>
      </c>
      <c r="N288" s="6" t="str">
        <f t="shared" si="4"/>
        <v>B3_R2_C3Île-de-France2035_2050FeuillusPrivé</v>
      </c>
    </row>
    <row r="289" spans="1:14" x14ac:dyDescent="0.3">
      <c r="A289" t="s">
        <v>213</v>
      </c>
      <c r="B289" t="s">
        <v>70</v>
      </c>
      <c r="C289" t="s">
        <v>215</v>
      </c>
      <c r="D289" t="s">
        <v>114</v>
      </c>
      <c r="E289" t="s">
        <v>113</v>
      </c>
      <c r="F289">
        <v>119786</v>
      </c>
      <c r="G289">
        <v>258605</v>
      </c>
      <c r="H289">
        <v>34787</v>
      </c>
      <c r="I289">
        <v>5</v>
      </c>
      <c r="J289">
        <v>-59225</v>
      </c>
      <c r="K289">
        <v>341170</v>
      </c>
      <c r="L289">
        <v>79973</v>
      </c>
      <c r="M289">
        <v>306655</v>
      </c>
      <c r="N289" s="6" t="str">
        <f t="shared" si="4"/>
        <v>B3_R2_C3Île-de-France2035_2050FeuillusPublic</v>
      </c>
    </row>
    <row r="290" spans="1:14" x14ac:dyDescent="0.3">
      <c r="A290" t="s">
        <v>216</v>
      </c>
      <c r="B290" t="s">
        <v>12</v>
      </c>
      <c r="C290" t="s">
        <v>214</v>
      </c>
      <c r="D290" t="s">
        <v>115</v>
      </c>
      <c r="E290" t="s">
        <v>112</v>
      </c>
      <c r="F290">
        <v>436904</v>
      </c>
      <c r="G290">
        <v>178610</v>
      </c>
      <c r="H290">
        <v>31584</v>
      </c>
      <c r="I290">
        <v>16158</v>
      </c>
      <c r="J290">
        <v>45433</v>
      </c>
      <c r="K290">
        <v>622168</v>
      </c>
      <c r="L290">
        <v>159891</v>
      </c>
      <c r="M290">
        <v>883314</v>
      </c>
      <c r="N290" s="6" t="str">
        <f t="shared" si="4"/>
        <v>A1_R1_C1Centre-Val de Loire2020_2035RésineuxPrivé</v>
      </c>
    </row>
    <row r="291" spans="1:14" x14ac:dyDescent="0.3">
      <c r="A291" t="s">
        <v>216</v>
      </c>
      <c r="B291" t="s">
        <v>12</v>
      </c>
      <c r="C291" t="s">
        <v>214</v>
      </c>
      <c r="D291" t="s">
        <v>115</v>
      </c>
      <c r="E291" t="s">
        <v>113</v>
      </c>
      <c r="F291">
        <v>91619</v>
      </c>
      <c r="G291">
        <v>36530</v>
      </c>
      <c r="H291">
        <v>15629</v>
      </c>
      <c r="I291">
        <v>7279</v>
      </c>
      <c r="J291">
        <v>-187</v>
      </c>
      <c r="K291">
        <v>130773</v>
      </c>
      <c r="L291">
        <v>14992</v>
      </c>
      <c r="M291">
        <v>140482</v>
      </c>
      <c r="N291" s="6" t="str">
        <f t="shared" si="4"/>
        <v>A1_R1_C1Centre-Val de Loire2020_2035RésineuxPublic</v>
      </c>
    </row>
    <row r="292" spans="1:14" x14ac:dyDescent="0.3">
      <c r="A292" t="s">
        <v>216</v>
      </c>
      <c r="B292" t="s">
        <v>12</v>
      </c>
      <c r="C292" t="s">
        <v>214</v>
      </c>
      <c r="D292" t="s">
        <v>114</v>
      </c>
      <c r="E292" t="s">
        <v>112</v>
      </c>
      <c r="F292">
        <v>552292</v>
      </c>
      <c r="G292">
        <v>1493524</v>
      </c>
      <c r="H292">
        <v>40826</v>
      </c>
      <c r="I292">
        <v>308797</v>
      </c>
      <c r="J292">
        <v>421216</v>
      </c>
      <c r="K292">
        <v>1892013</v>
      </c>
      <c r="L292">
        <v>1130723</v>
      </c>
      <c r="M292">
        <v>3716030</v>
      </c>
      <c r="N292" s="6" t="str">
        <f t="shared" si="4"/>
        <v>A1_R1_C1Centre-Val de Loire2020_2035FeuillusPrivé</v>
      </c>
    </row>
    <row r="293" spans="1:14" x14ac:dyDescent="0.3">
      <c r="A293" t="s">
        <v>216</v>
      </c>
      <c r="B293" t="s">
        <v>12</v>
      </c>
      <c r="C293" t="s">
        <v>214</v>
      </c>
      <c r="D293" t="s">
        <v>114</v>
      </c>
      <c r="E293" t="s">
        <v>113</v>
      </c>
      <c r="F293">
        <v>129341</v>
      </c>
      <c r="G293">
        <v>320937</v>
      </c>
      <c r="H293">
        <v>28727</v>
      </c>
      <c r="I293">
        <v>40931</v>
      </c>
      <c r="J293">
        <v>26087</v>
      </c>
      <c r="K293">
        <v>421275</v>
      </c>
      <c r="L293">
        <v>65299</v>
      </c>
      <c r="M293">
        <v>526021</v>
      </c>
      <c r="N293" s="6" t="str">
        <f t="shared" si="4"/>
        <v>A1_R1_C1Centre-Val de Loire2020_2035FeuillusPublic</v>
      </c>
    </row>
    <row r="294" spans="1:14" x14ac:dyDescent="0.3">
      <c r="A294" t="s">
        <v>216</v>
      </c>
      <c r="B294" t="s">
        <v>12</v>
      </c>
      <c r="C294" t="s">
        <v>215</v>
      </c>
      <c r="D294" t="s">
        <v>115</v>
      </c>
      <c r="E294" t="s">
        <v>112</v>
      </c>
      <c r="F294">
        <v>524464</v>
      </c>
      <c r="G294">
        <v>205143</v>
      </c>
      <c r="H294">
        <v>20666</v>
      </c>
      <c r="I294">
        <v>18228</v>
      </c>
      <c r="J294">
        <v>21881</v>
      </c>
      <c r="K294">
        <v>732431</v>
      </c>
      <c r="L294">
        <v>93795</v>
      </c>
      <c r="M294">
        <v>869242</v>
      </c>
      <c r="N294" s="6" t="str">
        <f t="shared" si="4"/>
        <v>A1_R1_C1Centre-Val de Loire2035_2050RésineuxPrivé</v>
      </c>
    </row>
    <row r="295" spans="1:14" x14ac:dyDescent="0.3">
      <c r="A295" t="s">
        <v>216</v>
      </c>
      <c r="B295" t="s">
        <v>12</v>
      </c>
      <c r="C295" t="s">
        <v>215</v>
      </c>
      <c r="D295" t="s">
        <v>115</v>
      </c>
      <c r="E295" t="s">
        <v>113</v>
      </c>
      <c r="F295">
        <v>94139</v>
      </c>
      <c r="G295">
        <v>33865</v>
      </c>
      <c r="H295">
        <v>14040</v>
      </c>
      <c r="I295">
        <v>1667</v>
      </c>
      <c r="J295">
        <v>-4685</v>
      </c>
      <c r="K295">
        <v>129597</v>
      </c>
      <c r="L295">
        <v>13112</v>
      </c>
      <c r="M295">
        <v>125556</v>
      </c>
      <c r="N295" s="6" t="str">
        <f t="shared" si="4"/>
        <v>A1_R1_C1Centre-Val de Loire2035_2050RésineuxPublic</v>
      </c>
    </row>
    <row r="296" spans="1:14" x14ac:dyDescent="0.3">
      <c r="A296" t="s">
        <v>216</v>
      </c>
      <c r="B296" t="s">
        <v>12</v>
      </c>
      <c r="C296" t="s">
        <v>215</v>
      </c>
      <c r="D296" t="s">
        <v>114</v>
      </c>
      <c r="E296" t="s">
        <v>112</v>
      </c>
      <c r="F296">
        <v>646369</v>
      </c>
      <c r="G296">
        <v>1703809</v>
      </c>
      <c r="H296">
        <v>53825</v>
      </c>
      <c r="I296">
        <v>13321</v>
      </c>
      <c r="J296">
        <v>547160</v>
      </c>
      <c r="K296">
        <v>2130589</v>
      </c>
      <c r="L296">
        <v>883947</v>
      </c>
      <c r="M296">
        <v>3990113</v>
      </c>
      <c r="N296" s="6" t="str">
        <f t="shared" si="4"/>
        <v>A1_R1_C1Centre-Val de Loire2035_2050FeuillusPrivé</v>
      </c>
    </row>
    <row r="297" spans="1:14" x14ac:dyDescent="0.3">
      <c r="A297" t="s">
        <v>216</v>
      </c>
      <c r="B297" t="s">
        <v>12</v>
      </c>
      <c r="C297" t="s">
        <v>215</v>
      </c>
      <c r="D297" t="s">
        <v>114</v>
      </c>
      <c r="E297" t="s">
        <v>113</v>
      </c>
      <c r="F297">
        <v>130196</v>
      </c>
      <c r="G297">
        <v>342215</v>
      </c>
      <c r="H297">
        <v>25364</v>
      </c>
      <c r="I297">
        <v>34</v>
      </c>
      <c r="J297">
        <v>24775</v>
      </c>
      <c r="K297">
        <v>441072</v>
      </c>
      <c r="L297">
        <v>51945</v>
      </c>
      <c r="M297">
        <v>536699</v>
      </c>
      <c r="N297" s="6" t="str">
        <f t="shared" si="4"/>
        <v>A1_R1_C1Centre-Val de Loire2035_2050FeuillusPublic</v>
      </c>
    </row>
    <row r="298" spans="1:14" x14ac:dyDescent="0.3">
      <c r="A298" t="s">
        <v>216</v>
      </c>
      <c r="B298" t="s">
        <v>14</v>
      </c>
      <c r="C298" t="s">
        <v>214</v>
      </c>
      <c r="D298" t="s">
        <v>115</v>
      </c>
      <c r="E298" t="s">
        <v>112</v>
      </c>
      <c r="F298">
        <v>436904</v>
      </c>
      <c r="G298">
        <v>178610</v>
      </c>
      <c r="H298">
        <v>31584</v>
      </c>
      <c r="I298">
        <v>16158</v>
      </c>
      <c r="J298">
        <v>45433</v>
      </c>
      <c r="K298">
        <v>622168</v>
      </c>
      <c r="L298">
        <v>159891</v>
      </c>
      <c r="M298">
        <v>883314</v>
      </c>
      <c r="N298" s="6" t="str">
        <f t="shared" si="4"/>
        <v>A1_R1_C2Centre-Val de Loire2020_2035RésineuxPrivé</v>
      </c>
    </row>
    <row r="299" spans="1:14" x14ac:dyDescent="0.3">
      <c r="A299" t="s">
        <v>216</v>
      </c>
      <c r="B299" t="s">
        <v>14</v>
      </c>
      <c r="C299" t="s">
        <v>214</v>
      </c>
      <c r="D299" t="s">
        <v>115</v>
      </c>
      <c r="E299" t="s">
        <v>113</v>
      </c>
      <c r="F299">
        <v>91619</v>
      </c>
      <c r="G299">
        <v>36530</v>
      </c>
      <c r="H299">
        <v>15629</v>
      </c>
      <c r="I299">
        <v>7279</v>
      </c>
      <c r="J299">
        <v>-187</v>
      </c>
      <c r="K299">
        <v>130773</v>
      </c>
      <c r="L299">
        <v>14992</v>
      </c>
      <c r="M299">
        <v>140482</v>
      </c>
      <c r="N299" s="6" t="str">
        <f t="shared" si="4"/>
        <v>A1_R1_C2Centre-Val de Loire2020_2035RésineuxPublic</v>
      </c>
    </row>
    <row r="300" spans="1:14" x14ac:dyDescent="0.3">
      <c r="A300" t="s">
        <v>216</v>
      </c>
      <c r="B300" t="s">
        <v>14</v>
      </c>
      <c r="C300" t="s">
        <v>214</v>
      </c>
      <c r="D300" t="s">
        <v>114</v>
      </c>
      <c r="E300" t="s">
        <v>112</v>
      </c>
      <c r="F300">
        <v>552292</v>
      </c>
      <c r="G300">
        <v>1493524</v>
      </c>
      <c r="H300">
        <v>40826</v>
      </c>
      <c r="I300">
        <v>308797</v>
      </c>
      <c r="J300">
        <v>421216</v>
      </c>
      <c r="K300">
        <v>1892013</v>
      </c>
      <c r="L300">
        <v>1130723</v>
      </c>
      <c r="M300">
        <v>3716030</v>
      </c>
      <c r="N300" s="6" t="str">
        <f t="shared" si="4"/>
        <v>A1_R1_C2Centre-Val de Loire2020_2035FeuillusPrivé</v>
      </c>
    </row>
    <row r="301" spans="1:14" x14ac:dyDescent="0.3">
      <c r="A301" t="s">
        <v>216</v>
      </c>
      <c r="B301" t="s">
        <v>14</v>
      </c>
      <c r="C301" t="s">
        <v>214</v>
      </c>
      <c r="D301" t="s">
        <v>114</v>
      </c>
      <c r="E301" t="s">
        <v>113</v>
      </c>
      <c r="F301">
        <v>129341</v>
      </c>
      <c r="G301">
        <v>320937</v>
      </c>
      <c r="H301">
        <v>28727</v>
      </c>
      <c r="I301">
        <v>40931</v>
      </c>
      <c r="J301">
        <v>26087</v>
      </c>
      <c r="K301">
        <v>421275</v>
      </c>
      <c r="L301">
        <v>65299</v>
      </c>
      <c r="M301">
        <v>526021</v>
      </c>
      <c r="N301" s="6" t="str">
        <f t="shared" si="4"/>
        <v>A1_R1_C2Centre-Val de Loire2020_2035FeuillusPublic</v>
      </c>
    </row>
    <row r="302" spans="1:14" x14ac:dyDescent="0.3">
      <c r="A302" t="s">
        <v>216</v>
      </c>
      <c r="B302" t="s">
        <v>14</v>
      </c>
      <c r="C302" t="s">
        <v>215</v>
      </c>
      <c r="D302" t="s">
        <v>115</v>
      </c>
      <c r="E302" t="s">
        <v>112</v>
      </c>
      <c r="F302">
        <v>357123</v>
      </c>
      <c r="G302">
        <v>139369</v>
      </c>
      <c r="H302">
        <v>16982</v>
      </c>
      <c r="I302">
        <v>17732</v>
      </c>
      <c r="J302">
        <v>47494</v>
      </c>
      <c r="K302">
        <v>498561</v>
      </c>
      <c r="L302">
        <v>198687</v>
      </c>
      <c r="M302">
        <v>805730</v>
      </c>
      <c r="N302" s="6" t="str">
        <f t="shared" si="4"/>
        <v>A1_R1_C2Centre-Val de Loire2035_2050RésineuxPrivé</v>
      </c>
    </row>
    <row r="303" spans="1:14" x14ac:dyDescent="0.3">
      <c r="A303" t="s">
        <v>216</v>
      </c>
      <c r="B303" t="s">
        <v>14</v>
      </c>
      <c r="C303" t="s">
        <v>215</v>
      </c>
      <c r="D303" t="s">
        <v>115</v>
      </c>
      <c r="E303" t="s">
        <v>113</v>
      </c>
      <c r="F303">
        <v>80612</v>
      </c>
      <c r="G303">
        <v>28068</v>
      </c>
      <c r="H303">
        <v>26688</v>
      </c>
      <c r="I303">
        <v>1630</v>
      </c>
      <c r="J303">
        <v>-5705</v>
      </c>
      <c r="K303">
        <v>109858</v>
      </c>
      <c r="L303">
        <v>26604</v>
      </c>
      <c r="M303">
        <v>117187</v>
      </c>
      <c r="N303" s="6" t="str">
        <f t="shared" si="4"/>
        <v>A1_R1_C2Centre-Val de Loire2035_2050RésineuxPublic</v>
      </c>
    </row>
    <row r="304" spans="1:14" x14ac:dyDescent="0.3">
      <c r="A304" t="s">
        <v>216</v>
      </c>
      <c r="B304" t="s">
        <v>14</v>
      </c>
      <c r="C304" t="s">
        <v>215</v>
      </c>
      <c r="D304" t="s">
        <v>114</v>
      </c>
      <c r="E304" t="s">
        <v>112</v>
      </c>
      <c r="F304">
        <v>484405</v>
      </c>
      <c r="G304">
        <v>1219824</v>
      </c>
      <c r="H304">
        <v>28786</v>
      </c>
      <c r="I304">
        <v>13178</v>
      </c>
      <c r="J304">
        <v>233276</v>
      </c>
      <c r="K304">
        <v>1548094</v>
      </c>
      <c r="L304">
        <v>1647984</v>
      </c>
      <c r="M304">
        <v>3526083</v>
      </c>
      <c r="N304" s="6" t="str">
        <f t="shared" si="4"/>
        <v>A1_R1_C2Centre-Val de Loire2035_2050FeuillusPrivé</v>
      </c>
    </row>
    <row r="305" spans="1:14" x14ac:dyDescent="0.3">
      <c r="A305" t="s">
        <v>216</v>
      </c>
      <c r="B305" t="s">
        <v>14</v>
      </c>
      <c r="C305" t="s">
        <v>215</v>
      </c>
      <c r="D305" t="s">
        <v>114</v>
      </c>
      <c r="E305" t="s">
        <v>113</v>
      </c>
      <c r="F305">
        <v>109802</v>
      </c>
      <c r="G305">
        <v>290444</v>
      </c>
      <c r="H305">
        <v>49565</v>
      </c>
      <c r="I305">
        <v>33</v>
      </c>
      <c r="J305">
        <v>3454</v>
      </c>
      <c r="K305">
        <v>374541</v>
      </c>
      <c r="L305">
        <v>103251</v>
      </c>
      <c r="M305">
        <v>479057</v>
      </c>
      <c r="N305" s="6" t="str">
        <f t="shared" si="4"/>
        <v>A1_R1_C2Centre-Val de Loire2035_2050FeuillusPublic</v>
      </c>
    </row>
    <row r="306" spans="1:14" x14ac:dyDescent="0.3">
      <c r="A306" t="s">
        <v>216</v>
      </c>
      <c r="B306" t="s">
        <v>15</v>
      </c>
      <c r="C306" t="s">
        <v>214</v>
      </c>
      <c r="D306" t="s">
        <v>115</v>
      </c>
      <c r="E306" t="s">
        <v>112</v>
      </c>
      <c r="F306">
        <v>257833</v>
      </c>
      <c r="G306">
        <v>107232</v>
      </c>
      <c r="H306">
        <v>21915</v>
      </c>
      <c r="I306">
        <v>16100</v>
      </c>
      <c r="J306">
        <v>84545</v>
      </c>
      <c r="K306">
        <v>369481</v>
      </c>
      <c r="L306">
        <v>245311</v>
      </c>
      <c r="M306">
        <v>824348</v>
      </c>
      <c r="N306" s="6" t="str">
        <f t="shared" si="4"/>
        <v>A1_R1_C3Centre-Val de Loire2020_2035RésineuxPrivé</v>
      </c>
    </row>
    <row r="307" spans="1:14" x14ac:dyDescent="0.3">
      <c r="A307" t="s">
        <v>216</v>
      </c>
      <c r="B307" t="s">
        <v>15</v>
      </c>
      <c r="C307" t="s">
        <v>214</v>
      </c>
      <c r="D307" t="s">
        <v>115</v>
      </c>
      <c r="E307" t="s">
        <v>113</v>
      </c>
      <c r="F307">
        <v>81990</v>
      </c>
      <c r="G307">
        <v>32215</v>
      </c>
      <c r="H307">
        <v>22921</v>
      </c>
      <c r="I307">
        <v>7143</v>
      </c>
      <c r="J307">
        <v>-1522</v>
      </c>
      <c r="K307">
        <v>116495</v>
      </c>
      <c r="L307">
        <v>22040</v>
      </c>
      <c r="M307">
        <v>129963</v>
      </c>
      <c r="N307" s="6" t="str">
        <f t="shared" si="4"/>
        <v>A1_R1_C3Centre-Val de Loire2020_2035RésineuxPublic</v>
      </c>
    </row>
    <row r="308" spans="1:14" x14ac:dyDescent="0.3">
      <c r="A308" t="s">
        <v>216</v>
      </c>
      <c r="B308" t="s">
        <v>15</v>
      </c>
      <c r="C308" t="s">
        <v>214</v>
      </c>
      <c r="D308" t="s">
        <v>114</v>
      </c>
      <c r="E308" t="s">
        <v>112</v>
      </c>
      <c r="F308">
        <v>417678</v>
      </c>
      <c r="G308">
        <v>1061387</v>
      </c>
      <c r="H308">
        <v>17577</v>
      </c>
      <c r="I308">
        <v>305219</v>
      </c>
      <c r="J308">
        <v>249830</v>
      </c>
      <c r="K308">
        <v>1376288</v>
      </c>
      <c r="L308">
        <v>1655389</v>
      </c>
      <c r="M308">
        <v>3366345</v>
      </c>
      <c r="N308" s="6" t="str">
        <f t="shared" si="4"/>
        <v>A1_R1_C3Centre-Val de Loire2020_2035FeuillusPrivé</v>
      </c>
    </row>
    <row r="309" spans="1:14" x14ac:dyDescent="0.3">
      <c r="A309" t="s">
        <v>216</v>
      </c>
      <c r="B309" t="s">
        <v>15</v>
      </c>
      <c r="C309" t="s">
        <v>214</v>
      </c>
      <c r="D309" t="s">
        <v>114</v>
      </c>
      <c r="E309" t="s">
        <v>113</v>
      </c>
      <c r="F309">
        <v>118674</v>
      </c>
      <c r="G309">
        <v>292890</v>
      </c>
      <c r="H309">
        <v>42281</v>
      </c>
      <c r="I309">
        <v>40451</v>
      </c>
      <c r="J309">
        <v>6296</v>
      </c>
      <c r="K309">
        <v>385433</v>
      </c>
      <c r="L309">
        <v>94215</v>
      </c>
      <c r="M309">
        <v>480055</v>
      </c>
      <c r="N309" s="6" t="str">
        <f t="shared" si="4"/>
        <v>A1_R1_C3Centre-Val de Loire2020_2035FeuillusPublic</v>
      </c>
    </row>
    <row r="310" spans="1:14" x14ac:dyDescent="0.3">
      <c r="A310" t="s">
        <v>216</v>
      </c>
      <c r="B310" t="s">
        <v>15</v>
      </c>
      <c r="C310" t="s">
        <v>215</v>
      </c>
      <c r="D310" t="s">
        <v>115</v>
      </c>
      <c r="E310" t="s">
        <v>112</v>
      </c>
      <c r="F310">
        <v>231061</v>
      </c>
      <c r="G310">
        <v>91417</v>
      </c>
      <c r="H310">
        <v>8291</v>
      </c>
      <c r="I310">
        <v>14799</v>
      </c>
      <c r="J310">
        <v>89334</v>
      </c>
      <c r="K310">
        <v>323291</v>
      </c>
      <c r="L310">
        <v>252861</v>
      </c>
      <c r="M310">
        <v>798981</v>
      </c>
      <c r="N310" s="6" t="str">
        <f t="shared" si="4"/>
        <v>A1_R1_C3Centre-Val de Loire2035_2050RésineuxPrivé</v>
      </c>
    </row>
    <row r="311" spans="1:14" x14ac:dyDescent="0.3">
      <c r="A311" t="s">
        <v>216</v>
      </c>
      <c r="B311" t="s">
        <v>15</v>
      </c>
      <c r="C311" t="s">
        <v>215</v>
      </c>
      <c r="D311" t="s">
        <v>115</v>
      </c>
      <c r="E311" t="s">
        <v>113</v>
      </c>
      <c r="F311">
        <v>72500</v>
      </c>
      <c r="G311">
        <v>25525</v>
      </c>
      <c r="H311">
        <v>26655</v>
      </c>
      <c r="I311">
        <v>1356</v>
      </c>
      <c r="J311">
        <v>-5950</v>
      </c>
      <c r="K311">
        <v>99175</v>
      </c>
      <c r="L311">
        <v>32404</v>
      </c>
      <c r="M311">
        <v>111880</v>
      </c>
      <c r="N311" s="6" t="str">
        <f t="shared" si="4"/>
        <v>A1_R1_C3Centre-Val de Loire2035_2050RésineuxPublic</v>
      </c>
    </row>
    <row r="312" spans="1:14" x14ac:dyDescent="0.3">
      <c r="A312" t="s">
        <v>216</v>
      </c>
      <c r="B312" t="s">
        <v>15</v>
      </c>
      <c r="C312" t="s">
        <v>215</v>
      </c>
      <c r="D312" t="s">
        <v>114</v>
      </c>
      <c r="E312" t="s">
        <v>112</v>
      </c>
      <c r="F312">
        <v>390101</v>
      </c>
      <c r="G312">
        <v>921931</v>
      </c>
      <c r="H312">
        <v>11602</v>
      </c>
      <c r="I312">
        <v>12024</v>
      </c>
      <c r="J312">
        <v>226211</v>
      </c>
      <c r="K312">
        <v>1192011</v>
      </c>
      <c r="L312">
        <v>1697847</v>
      </c>
      <c r="M312">
        <v>3190074</v>
      </c>
      <c r="N312" s="6" t="str">
        <f t="shared" si="4"/>
        <v>A1_R1_C3Centre-Val de Loire2035_2050FeuillusPrivé</v>
      </c>
    </row>
    <row r="313" spans="1:14" x14ac:dyDescent="0.3">
      <c r="A313" t="s">
        <v>216</v>
      </c>
      <c r="B313" t="s">
        <v>15</v>
      </c>
      <c r="C313" t="s">
        <v>215</v>
      </c>
      <c r="D313" t="s">
        <v>114</v>
      </c>
      <c r="E313" t="s">
        <v>113</v>
      </c>
      <c r="F313">
        <v>98088</v>
      </c>
      <c r="G313">
        <v>258446</v>
      </c>
      <c r="H313">
        <v>48080</v>
      </c>
      <c r="I313">
        <v>28</v>
      </c>
      <c r="J313">
        <v>3814</v>
      </c>
      <c r="K313">
        <v>333957</v>
      </c>
      <c r="L313">
        <v>107070</v>
      </c>
      <c r="M313">
        <v>443483</v>
      </c>
      <c r="N313" s="6" t="str">
        <f t="shared" si="4"/>
        <v>A1_R1_C3Centre-Val de Loire2035_2050FeuillusPublic</v>
      </c>
    </row>
    <row r="314" spans="1:14" x14ac:dyDescent="0.3">
      <c r="A314" t="s">
        <v>216</v>
      </c>
      <c r="B314" t="s">
        <v>16</v>
      </c>
      <c r="C314" t="s">
        <v>214</v>
      </c>
      <c r="D314" t="s">
        <v>115</v>
      </c>
      <c r="E314" t="s">
        <v>112</v>
      </c>
      <c r="F314">
        <v>442221</v>
      </c>
      <c r="G314">
        <v>181837</v>
      </c>
      <c r="H314">
        <v>31442</v>
      </c>
      <c r="I314">
        <v>6428</v>
      </c>
      <c r="J314">
        <v>35213</v>
      </c>
      <c r="K314">
        <v>630979</v>
      </c>
      <c r="L314">
        <v>153716</v>
      </c>
      <c r="M314">
        <v>857114</v>
      </c>
      <c r="N314" s="6" t="str">
        <f t="shared" si="4"/>
        <v>A1_R2_C1Centre-Val de Loire2020_2035RésineuxPrivé</v>
      </c>
    </row>
    <row r="315" spans="1:14" x14ac:dyDescent="0.3">
      <c r="A315" t="s">
        <v>216</v>
      </c>
      <c r="B315" t="s">
        <v>16</v>
      </c>
      <c r="C315" t="s">
        <v>214</v>
      </c>
      <c r="D315" t="s">
        <v>115</v>
      </c>
      <c r="E315" t="s">
        <v>113</v>
      </c>
      <c r="F315">
        <v>92385</v>
      </c>
      <c r="G315">
        <v>35502</v>
      </c>
      <c r="H315">
        <v>15611</v>
      </c>
      <c r="I315">
        <v>3827</v>
      </c>
      <c r="J315">
        <v>-757</v>
      </c>
      <c r="K315">
        <v>130402</v>
      </c>
      <c r="L315">
        <v>14411</v>
      </c>
      <c r="M315">
        <v>138030</v>
      </c>
      <c r="N315" s="6" t="str">
        <f t="shared" si="4"/>
        <v>A1_R2_C1Centre-Val de Loire2020_2035RésineuxPublic</v>
      </c>
    </row>
    <row r="316" spans="1:14" x14ac:dyDescent="0.3">
      <c r="A316" t="s">
        <v>216</v>
      </c>
      <c r="B316" t="s">
        <v>16</v>
      </c>
      <c r="C316" t="s">
        <v>214</v>
      </c>
      <c r="D316" t="s">
        <v>114</v>
      </c>
      <c r="E316" t="s">
        <v>112</v>
      </c>
      <c r="F316">
        <v>551975</v>
      </c>
      <c r="G316">
        <v>1489660</v>
      </c>
      <c r="H316">
        <v>40898</v>
      </c>
      <c r="I316">
        <v>119718</v>
      </c>
      <c r="J316">
        <v>427273</v>
      </c>
      <c r="K316">
        <v>1889584</v>
      </c>
      <c r="L316">
        <v>1127024</v>
      </c>
      <c r="M316">
        <v>3721115</v>
      </c>
      <c r="N316" s="6" t="str">
        <f t="shared" si="4"/>
        <v>A1_R2_C1Centre-Val de Loire2020_2035FeuillusPrivé</v>
      </c>
    </row>
    <row r="317" spans="1:14" x14ac:dyDescent="0.3">
      <c r="A317" t="s">
        <v>216</v>
      </c>
      <c r="B317" t="s">
        <v>16</v>
      </c>
      <c r="C317" t="s">
        <v>214</v>
      </c>
      <c r="D317" t="s">
        <v>114</v>
      </c>
      <c r="E317" t="s">
        <v>113</v>
      </c>
      <c r="F317">
        <v>125686</v>
      </c>
      <c r="G317">
        <v>321855</v>
      </c>
      <c r="H317">
        <v>28503</v>
      </c>
      <c r="I317">
        <v>23395</v>
      </c>
      <c r="J317">
        <v>27596</v>
      </c>
      <c r="K317">
        <v>419625</v>
      </c>
      <c r="L317">
        <v>64747</v>
      </c>
      <c r="M317">
        <v>526533</v>
      </c>
      <c r="N317" s="6" t="str">
        <f t="shared" si="4"/>
        <v>A1_R2_C1Centre-Val de Loire2020_2035FeuillusPublic</v>
      </c>
    </row>
    <row r="318" spans="1:14" x14ac:dyDescent="0.3">
      <c r="A318" t="s">
        <v>216</v>
      </c>
      <c r="B318" t="s">
        <v>16</v>
      </c>
      <c r="C318" t="s">
        <v>215</v>
      </c>
      <c r="D318" t="s">
        <v>115</v>
      </c>
      <c r="E318" t="s">
        <v>112</v>
      </c>
      <c r="F318">
        <v>510329</v>
      </c>
      <c r="G318">
        <v>198156</v>
      </c>
      <c r="H318">
        <v>20373</v>
      </c>
      <c r="I318">
        <v>6491</v>
      </c>
      <c r="J318">
        <v>10467</v>
      </c>
      <c r="K318">
        <v>711102</v>
      </c>
      <c r="L318">
        <v>84375</v>
      </c>
      <c r="M318">
        <v>807005</v>
      </c>
      <c r="N318" s="6" t="str">
        <f t="shared" si="4"/>
        <v>A1_R2_C1Centre-Val de Loire2035_2050RésineuxPrivé</v>
      </c>
    </row>
    <row r="319" spans="1:14" x14ac:dyDescent="0.3">
      <c r="A319" t="s">
        <v>216</v>
      </c>
      <c r="B319" t="s">
        <v>16</v>
      </c>
      <c r="C319" t="s">
        <v>215</v>
      </c>
      <c r="D319" t="s">
        <v>115</v>
      </c>
      <c r="E319" t="s">
        <v>113</v>
      </c>
      <c r="F319">
        <v>92258</v>
      </c>
      <c r="G319">
        <v>33532</v>
      </c>
      <c r="H319">
        <v>14052</v>
      </c>
      <c r="I319">
        <v>1373</v>
      </c>
      <c r="J319">
        <v>-5696</v>
      </c>
      <c r="K319">
        <v>127393</v>
      </c>
      <c r="L319">
        <v>12026</v>
      </c>
      <c r="M319">
        <v>119692</v>
      </c>
      <c r="N319" s="6" t="str">
        <f t="shared" si="4"/>
        <v>A1_R2_C1Centre-Val de Loire2035_2050RésineuxPublic</v>
      </c>
    </row>
    <row r="320" spans="1:14" x14ac:dyDescent="0.3">
      <c r="A320" t="s">
        <v>216</v>
      </c>
      <c r="B320" t="s">
        <v>16</v>
      </c>
      <c r="C320" t="s">
        <v>215</v>
      </c>
      <c r="D320" t="s">
        <v>114</v>
      </c>
      <c r="E320" t="s">
        <v>112</v>
      </c>
      <c r="F320">
        <v>632384</v>
      </c>
      <c r="G320">
        <v>1690187</v>
      </c>
      <c r="H320">
        <v>51930</v>
      </c>
      <c r="I320">
        <v>40</v>
      </c>
      <c r="J320">
        <v>560010</v>
      </c>
      <c r="K320">
        <v>2104121</v>
      </c>
      <c r="L320">
        <v>884589</v>
      </c>
      <c r="M320">
        <v>3988590</v>
      </c>
      <c r="N320" s="6" t="str">
        <f t="shared" si="4"/>
        <v>A1_R2_C1Centre-Val de Loire2035_2050FeuillusPrivé</v>
      </c>
    </row>
    <row r="321" spans="1:14" x14ac:dyDescent="0.3">
      <c r="A321" t="s">
        <v>216</v>
      </c>
      <c r="B321" t="s">
        <v>16</v>
      </c>
      <c r="C321" t="s">
        <v>215</v>
      </c>
      <c r="D321" t="s">
        <v>114</v>
      </c>
      <c r="E321" t="s">
        <v>113</v>
      </c>
      <c r="F321">
        <v>129650</v>
      </c>
      <c r="G321">
        <v>339479</v>
      </c>
      <c r="H321">
        <v>25383</v>
      </c>
      <c r="I321">
        <v>7</v>
      </c>
      <c r="J321">
        <v>27078</v>
      </c>
      <c r="K321">
        <v>437788</v>
      </c>
      <c r="L321">
        <v>51881</v>
      </c>
      <c r="M321">
        <v>537748</v>
      </c>
      <c r="N321" s="6" t="str">
        <f t="shared" si="4"/>
        <v>A1_R2_C1Centre-Val de Loire2035_2050FeuillusPublic</v>
      </c>
    </row>
    <row r="322" spans="1:14" x14ac:dyDescent="0.3">
      <c r="A322" t="s">
        <v>216</v>
      </c>
      <c r="B322" t="s">
        <v>17</v>
      </c>
      <c r="C322" t="s">
        <v>214</v>
      </c>
      <c r="D322" t="s">
        <v>115</v>
      </c>
      <c r="E322" t="s">
        <v>112</v>
      </c>
      <c r="F322">
        <v>442221</v>
      </c>
      <c r="G322">
        <v>181837</v>
      </c>
      <c r="H322">
        <v>31442</v>
      </c>
      <c r="I322">
        <v>6428</v>
      </c>
      <c r="J322">
        <v>35213</v>
      </c>
      <c r="K322">
        <v>630979</v>
      </c>
      <c r="L322">
        <v>153716</v>
      </c>
      <c r="M322">
        <v>857114</v>
      </c>
      <c r="N322" s="6" t="str">
        <f t="shared" si="4"/>
        <v>A1_R2_C2Centre-Val de Loire2020_2035RésineuxPrivé</v>
      </c>
    </row>
    <row r="323" spans="1:14" x14ac:dyDescent="0.3">
      <c r="A323" t="s">
        <v>216</v>
      </c>
      <c r="B323" t="s">
        <v>17</v>
      </c>
      <c r="C323" t="s">
        <v>214</v>
      </c>
      <c r="D323" t="s">
        <v>115</v>
      </c>
      <c r="E323" t="s">
        <v>113</v>
      </c>
      <c r="F323">
        <v>92385</v>
      </c>
      <c r="G323">
        <v>35502</v>
      </c>
      <c r="H323">
        <v>15611</v>
      </c>
      <c r="I323">
        <v>3827</v>
      </c>
      <c r="J323">
        <v>-757</v>
      </c>
      <c r="K323">
        <v>130402</v>
      </c>
      <c r="L323">
        <v>14411</v>
      </c>
      <c r="M323">
        <v>138030</v>
      </c>
      <c r="N323" s="6" t="str">
        <f t="shared" ref="N323:N386" si="5">B323&amp;A323&amp;C323&amp;D323&amp;E323</f>
        <v>A1_R2_C2Centre-Val de Loire2020_2035RésineuxPublic</v>
      </c>
    </row>
    <row r="324" spans="1:14" x14ac:dyDescent="0.3">
      <c r="A324" t="s">
        <v>216</v>
      </c>
      <c r="B324" t="s">
        <v>17</v>
      </c>
      <c r="C324" t="s">
        <v>214</v>
      </c>
      <c r="D324" t="s">
        <v>114</v>
      </c>
      <c r="E324" t="s">
        <v>112</v>
      </c>
      <c r="F324">
        <v>551975</v>
      </c>
      <c r="G324">
        <v>1489660</v>
      </c>
      <c r="H324">
        <v>40898</v>
      </c>
      <c r="I324">
        <v>119718</v>
      </c>
      <c r="J324">
        <v>427273</v>
      </c>
      <c r="K324">
        <v>1889584</v>
      </c>
      <c r="L324">
        <v>1127024</v>
      </c>
      <c r="M324">
        <v>3721115</v>
      </c>
      <c r="N324" s="6" t="str">
        <f t="shared" si="5"/>
        <v>A1_R2_C2Centre-Val de Loire2020_2035FeuillusPrivé</v>
      </c>
    </row>
    <row r="325" spans="1:14" x14ac:dyDescent="0.3">
      <c r="A325" t="s">
        <v>216</v>
      </c>
      <c r="B325" t="s">
        <v>17</v>
      </c>
      <c r="C325" t="s">
        <v>214</v>
      </c>
      <c r="D325" t="s">
        <v>114</v>
      </c>
      <c r="E325" t="s">
        <v>113</v>
      </c>
      <c r="F325">
        <v>125686</v>
      </c>
      <c r="G325">
        <v>321855</v>
      </c>
      <c r="H325">
        <v>28503</v>
      </c>
      <c r="I325">
        <v>23395</v>
      </c>
      <c r="J325">
        <v>27596</v>
      </c>
      <c r="K325">
        <v>419625</v>
      </c>
      <c r="L325">
        <v>64747</v>
      </c>
      <c r="M325">
        <v>526533</v>
      </c>
      <c r="N325" s="6" t="str">
        <f t="shared" si="5"/>
        <v>A1_R2_C2Centre-Val de Loire2020_2035FeuillusPublic</v>
      </c>
    </row>
    <row r="326" spans="1:14" x14ac:dyDescent="0.3">
      <c r="A326" t="s">
        <v>216</v>
      </c>
      <c r="B326" t="s">
        <v>17</v>
      </c>
      <c r="C326" t="s">
        <v>215</v>
      </c>
      <c r="D326" t="s">
        <v>115</v>
      </c>
      <c r="E326" t="s">
        <v>112</v>
      </c>
      <c r="F326">
        <v>341049</v>
      </c>
      <c r="G326">
        <v>131661</v>
      </c>
      <c r="H326">
        <v>15233</v>
      </c>
      <c r="I326">
        <v>6320</v>
      </c>
      <c r="J326">
        <v>36893</v>
      </c>
      <c r="K326">
        <v>474542</v>
      </c>
      <c r="L326">
        <v>189520</v>
      </c>
      <c r="M326">
        <v>743523</v>
      </c>
      <c r="N326" s="6" t="str">
        <f t="shared" si="5"/>
        <v>A1_R2_C2Centre-Val de Loire2035_2050RésineuxPrivé</v>
      </c>
    </row>
    <row r="327" spans="1:14" x14ac:dyDescent="0.3">
      <c r="A327" t="s">
        <v>216</v>
      </c>
      <c r="B327" t="s">
        <v>17</v>
      </c>
      <c r="C327" t="s">
        <v>215</v>
      </c>
      <c r="D327" t="s">
        <v>115</v>
      </c>
      <c r="E327" t="s">
        <v>113</v>
      </c>
      <c r="F327">
        <v>78926</v>
      </c>
      <c r="G327">
        <v>27945</v>
      </c>
      <c r="H327">
        <v>24794</v>
      </c>
      <c r="I327">
        <v>1343</v>
      </c>
      <c r="J327">
        <v>-7664</v>
      </c>
      <c r="K327">
        <v>108088</v>
      </c>
      <c r="L327">
        <v>26909</v>
      </c>
      <c r="M327">
        <v>110474</v>
      </c>
      <c r="N327" s="6" t="str">
        <f t="shared" si="5"/>
        <v>A1_R2_C2Centre-Val de Loire2035_2050RésineuxPublic</v>
      </c>
    </row>
    <row r="328" spans="1:14" x14ac:dyDescent="0.3">
      <c r="A328" t="s">
        <v>216</v>
      </c>
      <c r="B328" t="s">
        <v>17</v>
      </c>
      <c r="C328" t="s">
        <v>215</v>
      </c>
      <c r="D328" t="s">
        <v>114</v>
      </c>
      <c r="E328" t="s">
        <v>112</v>
      </c>
      <c r="F328">
        <v>469034</v>
      </c>
      <c r="G328">
        <v>1195098</v>
      </c>
      <c r="H328">
        <v>24612</v>
      </c>
      <c r="I328">
        <v>39</v>
      </c>
      <c r="J328">
        <v>242423</v>
      </c>
      <c r="K328">
        <v>1510181</v>
      </c>
      <c r="L328">
        <v>1659740</v>
      </c>
      <c r="M328">
        <v>3516279</v>
      </c>
      <c r="N328" s="6" t="str">
        <f t="shared" si="5"/>
        <v>A1_R2_C2Centre-Val de Loire2035_2050FeuillusPrivé</v>
      </c>
    </row>
    <row r="329" spans="1:14" x14ac:dyDescent="0.3">
      <c r="A329" t="s">
        <v>216</v>
      </c>
      <c r="B329" t="s">
        <v>17</v>
      </c>
      <c r="C329" t="s">
        <v>215</v>
      </c>
      <c r="D329" t="s">
        <v>114</v>
      </c>
      <c r="E329" t="s">
        <v>113</v>
      </c>
      <c r="F329">
        <v>109927</v>
      </c>
      <c r="G329">
        <v>289133</v>
      </c>
      <c r="H329">
        <v>45385</v>
      </c>
      <c r="I329">
        <v>7</v>
      </c>
      <c r="J329">
        <v>3504</v>
      </c>
      <c r="K329">
        <v>373156</v>
      </c>
      <c r="L329">
        <v>105250</v>
      </c>
      <c r="M329">
        <v>479860</v>
      </c>
      <c r="N329" s="6" t="str">
        <f t="shared" si="5"/>
        <v>A1_R2_C2Centre-Val de Loire2035_2050FeuillusPublic</v>
      </c>
    </row>
    <row r="330" spans="1:14" x14ac:dyDescent="0.3">
      <c r="A330" t="s">
        <v>216</v>
      </c>
      <c r="B330" t="s">
        <v>18</v>
      </c>
      <c r="C330" t="s">
        <v>214</v>
      </c>
      <c r="D330" t="s">
        <v>115</v>
      </c>
      <c r="E330" t="s">
        <v>112</v>
      </c>
      <c r="F330">
        <v>250154</v>
      </c>
      <c r="G330">
        <v>106865</v>
      </c>
      <c r="H330">
        <v>20961</v>
      </c>
      <c r="I330">
        <v>6137</v>
      </c>
      <c r="J330">
        <v>81171</v>
      </c>
      <c r="K330">
        <v>361500</v>
      </c>
      <c r="L330">
        <v>239668</v>
      </c>
      <c r="M330">
        <v>801178</v>
      </c>
      <c r="N330" s="6" t="str">
        <f t="shared" si="5"/>
        <v>A1_R2_C3Centre-Val de Loire2020_2035RésineuxPrivé</v>
      </c>
    </row>
    <row r="331" spans="1:14" x14ac:dyDescent="0.3">
      <c r="A331" t="s">
        <v>216</v>
      </c>
      <c r="B331" t="s">
        <v>18</v>
      </c>
      <c r="C331" t="s">
        <v>214</v>
      </c>
      <c r="D331" t="s">
        <v>115</v>
      </c>
      <c r="E331" t="s">
        <v>113</v>
      </c>
      <c r="F331">
        <v>82526</v>
      </c>
      <c r="G331">
        <v>31125</v>
      </c>
      <c r="H331">
        <v>22736</v>
      </c>
      <c r="I331">
        <v>3809</v>
      </c>
      <c r="J331">
        <v>-2029</v>
      </c>
      <c r="K331">
        <v>115828</v>
      </c>
      <c r="L331">
        <v>21604</v>
      </c>
      <c r="M331">
        <v>127525</v>
      </c>
      <c r="N331" s="6" t="str">
        <f t="shared" si="5"/>
        <v>A1_R2_C3Centre-Val de Loire2020_2035RésineuxPublic</v>
      </c>
    </row>
    <row r="332" spans="1:14" x14ac:dyDescent="0.3">
      <c r="A332" t="s">
        <v>216</v>
      </c>
      <c r="B332" t="s">
        <v>18</v>
      </c>
      <c r="C332" t="s">
        <v>214</v>
      </c>
      <c r="D332" t="s">
        <v>114</v>
      </c>
      <c r="E332" t="s">
        <v>112</v>
      </c>
      <c r="F332">
        <v>420780</v>
      </c>
      <c r="G332">
        <v>1057990</v>
      </c>
      <c r="H332">
        <v>17036</v>
      </c>
      <c r="I332">
        <v>117231</v>
      </c>
      <c r="J332">
        <v>254229</v>
      </c>
      <c r="K332">
        <v>1377616</v>
      </c>
      <c r="L332">
        <v>1650350</v>
      </c>
      <c r="M332">
        <v>3370917</v>
      </c>
      <c r="N332" s="6" t="str">
        <f t="shared" si="5"/>
        <v>A1_R2_C3Centre-Val de Loire2020_2035FeuillusPrivé</v>
      </c>
    </row>
    <row r="333" spans="1:14" x14ac:dyDescent="0.3">
      <c r="A333" t="s">
        <v>216</v>
      </c>
      <c r="B333" t="s">
        <v>18</v>
      </c>
      <c r="C333" t="s">
        <v>214</v>
      </c>
      <c r="D333" t="s">
        <v>114</v>
      </c>
      <c r="E333" t="s">
        <v>113</v>
      </c>
      <c r="F333">
        <v>113099</v>
      </c>
      <c r="G333">
        <v>289913</v>
      </c>
      <c r="H333">
        <v>42181</v>
      </c>
      <c r="I333">
        <v>23092</v>
      </c>
      <c r="J333">
        <v>10353</v>
      </c>
      <c r="K333">
        <v>378440</v>
      </c>
      <c r="L333">
        <v>93902</v>
      </c>
      <c r="M333">
        <v>480398</v>
      </c>
      <c r="N333" s="6" t="str">
        <f t="shared" si="5"/>
        <v>A1_R2_C3Centre-Val de Loire2020_2035FeuillusPublic</v>
      </c>
    </row>
    <row r="334" spans="1:14" x14ac:dyDescent="0.3">
      <c r="A334" t="s">
        <v>216</v>
      </c>
      <c r="B334" t="s">
        <v>18</v>
      </c>
      <c r="C334" t="s">
        <v>215</v>
      </c>
      <c r="D334" t="s">
        <v>115</v>
      </c>
      <c r="E334" t="s">
        <v>112</v>
      </c>
      <c r="F334">
        <v>205663</v>
      </c>
      <c r="G334">
        <v>81398</v>
      </c>
      <c r="H334">
        <v>6500</v>
      </c>
      <c r="I334">
        <v>5270</v>
      </c>
      <c r="J334">
        <v>89516</v>
      </c>
      <c r="K334">
        <v>287464</v>
      </c>
      <c r="L334">
        <v>237917</v>
      </c>
      <c r="M334">
        <v>748339</v>
      </c>
      <c r="N334" s="6" t="str">
        <f t="shared" si="5"/>
        <v>A1_R2_C3Centre-Val de Loire2035_2050RésineuxPrivé</v>
      </c>
    </row>
    <row r="335" spans="1:14" x14ac:dyDescent="0.3">
      <c r="A335" t="s">
        <v>216</v>
      </c>
      <c r="B335" t="s">
        <v>18</v>
      </c>
      <c r="C335" t="s">
        <v>215</v>
      </c>
      <c r="D335" t="s">
        <v>115</v>
      </c>
      <c r="E335" t="s">
        <v>113</v>
      </c>
      <c r="F335">
        <v>70798</v>
      </c>
      <c r="G335">
        <v>25217</v>
      </c>
      <c r="H335">
        <v>27299</v>
      </c>
      <c r="I335">
        <v>1117</v>
      </c>
      <c r="J335">
        <v>-6703</v>
      </c>
      <c r="K335">
        <v>97171</v>
      </c>
      <c r="L335">
        <v>30408</v>
      </c>
      <c r="M335">
        <v>106003</v>
      </c>
      <c r="N335" s="6" t="str">
        <f t="shared" si="5"/>
        <v>A1_R2_C3Centre-Val de Loire2035_2050RésineuxPublic</v>
      </c>
    </row>
    <row r="336" spans="1:14" x14ac:dyDescent="0.3">
      <c r="A336" t="s">
        <v>216</v>
      </c>
      <c r="B336" t="s">
        <v>18</v>
      </c>
      <c r="C336" t="s">
        <v>215</v>
      </c>
      <c r="D336" t="s">
        <v>114</v>
      </c>
      <c r="E336" t="s">
        <v>112</v>
      </c>
      <c r="F336">
        <v>370033</v>
      </c>
      <c r="G336">
        <v>898495</v>
      </c>
      <c r="H336">
        <v>10785</v>
      </c>
      <c r="I336">
        <v>33</v>
      </c>
      <c r="J336">
        <v>243372</v>
      </c>
      <c r="K336">
        <v>1152038</v>
      </c>
      <c r="L336">
        <v>1701286</v>
      </c>
      <c r="M336">
        <v>3185560</v>
      </c>
      <c r="N336" s="6" t="str">
        <f t="shared" si="5"/>
        <v>A1_R2_C3Centre-Val de Loire2035_2050FeuillusPrivé</v>
      </c>
    </row>
    <row r="337" spans="1:14" x14ac:dyDescent="0.3">
      <c r="A337" t="s">
        <v>216</v>
      </c>
      <c r="B337" t="s">
        <v>18</v>
      </c>
      <c r="C337" t="s">
        <v>215</v>
      </c>
      <c r="D337" t="s">
        <v>114</v>
      </c>
      <c r="E337" t="s">
        <v>113</v>
      </c>
      <c r="F337">
        <v>96055</v>
      </c>
      <c r="G337">
        <v>254019</v>
      </c>
      <c r="H337">
        <v>48722</v>
      </c>
      <c r="I337">
        <v>6</v>
      </c>
      <c r="J337">
        <v>8246</v>
      </c>
      <c r="K337">
        <v>327918</v>
      </c>
      <c r="L337">
        <v>106809</v>
      </c>
      <c r="M337">
        <v>445554</v>
      </c>
      <c r="N337" s="6" t="str">
        <f t="shared" si="5"/>
        <v>A1_R2_C3Centre-Val de Loire2035_2050FeuillusPublic</v>
      </c>
    </row>
    <row r="338" spans="1:14" x14ac:dyDescent="0.3">
      <c r="A338" t="s">
        <v>216</v>
      </c>
      <c r="B338" t="s">
        <v>19</v>
      </c>
      <c r="C338" t="s">
        <v>214</v>
      </c>
      <c r="D338" t="s">
        <v>115</v>
      </c>
      <c r="E338" t="s">
        <v>112</v>
      </c>
      <c r="F338">
        <v>479514</v>
      </c>
      <c r="G338">
        <v>196215</v>
      </c>
      <c r="H338">
        <v>35068</v>
      </c>
      <c r="I338">
        <v>15984</v>
      </c>
      <c r="J338">
        <v>22711</v>
      </c>
      <c r="K338">
        <v>682978</v>
      </c>
      <c r="L338">
        <v>153904</v>
      </c>
      <c r="M338">
        <v>874814</v>
      </c>
      <c r="N338" s="6" t="str">
        <f t="shared" si="5"/>
        <v>A2_R1_C1Centre-Val de Loire2020_2035RésineuxPrivé</v>
      </c>
    </row>
    <row r="339" spans="1:14" x14ac:dyDescent="0.3">
      <c r="A339" t="s">
        <v>216</v>
      </c>
      <c r="B339" t="s">
        <v>19</v>
      </c>
      <c r="C339" t="s">
        <v>214</v>
      </c>
      <c r="D339" t="s">
        <v>115</v>
      </c>
      <c r="E339" t="s">
        <v>113</v>
      </c>
      <c r="F339">
        <v>99389</v>
      </c>
      <c r="G339">
        <v>39502</v>
      </c>
      <c r="H339">
        <v>15442</v>
      </c>
      <c r="I339">
        <v>7198</v>
      </c>
      <c r="J339">
        <v>-4438</v>
      </c>
      <c r="K339">
        <v>141717</v>
      </c>
      <c r="L339">
        <v>14708</v>
      </c>
      <c r="M339">
        <v>139010</v>
      </c>
      <c r="N339" s="6" t="str">
        <f t="shared" si="5"/>
        <v>A2_R1_C1Centre-Val de Loire2020_2035RésineuxPublic</v>
      </c>
    </row>
    <row r="340" spans="1:14" x14ac:dyDescent="0.3">
      <c r="A340" t="s">
        <v>216</v>
      </c>
      <c r="B340" t="s">
        <v>19</v>
      </c>
      <c r="C340" t="s">
        <v>214</v>
      </c>
      <c r="D340" t="s">
        <v>114</v>
      </c>
      <c r="E340" t="s">
        <v>112</v>
      </c>
      <c r="F340">
        <v>608712</v>
      </c>
      <c r="G340">
        <v>1683318</v>
      </c>
      <c r="H340">
        <v>44352</v>
      </c>
      <c r="I340">
        <v>306581</v>
      </c>
      <c r="J340">
        <v>302530</v>
      </c>
      <c r="K340">
        <v>2115658</v>
      </c>
      <c r="L340">
        <v>1109277</v>
      </c>
      <c r="M340">
        <v>3689323</v>
      </c>
      <c r="N340" s="6" t="str">
        <f t="shared" si="5"/>
        <v>A2_R1_C1Centre-Val de Loire2020_2035FeuillusPrivé</v>
      </c>
    </row>
    <row r="341" spans="1:14" x14ac:dyDescent="0.3">
      <c r="A341" t="s">
        <v>216</v>
      </c>
      <c r="B341" t="s">
        <v>19</v>
      </c>
      <c r="C341" t="s">
        <v>214</v>
      </c>
      <c r="D341" t="s">
        <v>114</v>
      </c>
      <c r="E341" t="s">
        <v>113</v>
      </c>
      <c r="F341">
        <v>137200</v>
      </c>
      <c r="G341">
        <v>341747</v>
      </c>
      <c r="H341">
        <v>28125</v>
      </c>
      <c r="I341">
        <v>40708</v>
      </c>
      <c r="J341">
        <v>11822</v>
      </c>
      <c r="K341">
        <v>448016</v>
      </c>
      <c r="L341">
        <v>64097</v>
      </c>
      <c r="M341">
        <v>523808</v>
      </c>
      <c r="N341" s="6" t="str">
        <f t="shared" si="5"/>
        <v>A2_R1_C1Centre-Val de Loire2020_2035FeuillusPublic</v>
      </c>
    </row>
    <row r="342" spans="1:14" x14ac:dyDescent="0.3">
      <c r="A342" t="s">
        <v>216</v>
      </c>
      <c r="B342" t="s">
        <v>19</v>
      </c>
      <c r="C342" t="s">
        <v>215</v>
      </c>
      <c r="D342" t="s">
        <v>115</v>
      </c>
      <c r="E342" t="s">
        <v>112</v>
      </c>
      <c r="F342">
        <v>551575</v>
      </c>
      <c r="G342">
        <v>217668</v>
      </c>
      <c r="H342">
        <v>28929</v>
      </c>
      <c r="I342">
        <v>18228</v>
      </c>
      <c r="J342">
        <v>2466</v>
      </c>
      <c r="K342">
        <v>772556</v>
      </c>
      <c r="L342">
        <v>84161</v>
      </c>
      <c r="M342">
        <v>846190</v>
      </c>
      <c r="N342" s="6" t="str">
        <f t="shared" si="5"/>
        <v>A2_R1_C1Centre-Val de Loire2035_2050RésineuxPrivé</v>
      </c>
    </row>
    <row r="343" spans="1:14" x14ac:dyDescent="0.3">
      <c r="A343" t="s">
        <v>216</v>
      </c>
      <c r="B343" t="s">
        <v>19</v>
      </c>
      <c r="C343" t="s">
        <v>215</v>
      </c>
      <c r="D343" t="s">
        <v>115</v>
      </c>
      <c r="E343" t="s">
        <v>113</v>
      </c>
      <c r="F343">
        <v>94953</v>
      </c>
      <c r="G343">
        <v>34453</v>
      </c>
      <c r="H343">
        <v>12959</v>
      </c>
      <c r="I343">
        <v>1667</v>
      </c>
      <c r="J343">
        <v>-6636</v>
      </c>
      <c r="K343">
        <v>131046</v>
      </c>
      <c r="L343">
        <v>12371</v>
      </c>
      <c r="M343">
        <v>120865</v>
      </c>
      <c r="N343" s="6" t="str">
        <f t="shared" si="5"/>
        <v>A2_R1_C1Centre-Val de Loire2035_2050RésineuxPublic</v>
      </c>
    </row>
    <row r="344" spans="1:14" x14ac:dyDescent="0.3">
      <c r="A344" t="s">
        <v>216</v>
      </c>
      <c r="B344" t="s">
        <v>19</v>
      </c>
      <c r="C344" t="s">
        <v>215</v>
      </c>
      <c r="D344" t="s">
        <v>114</v>
      </c>
      <c r="E344" t="s">
        <v>112</v>
      </c>
      <c r="F344">
        <v>729623</v>
      </c>
      <c r="G344">
        <v>1930538</v>
      </c>
      <c r="H344">
        <v>104430</v>
      </c>
      <c r="I344">
        <v>13321</v>
      </c>
      <c r="J344">
        <v>405125</v>
      </c>
      <c r="K344">
        <v>2410337</v>
      </c>
      <c r="L344">
        <v>784300</v>
      </c>
      <c r="M344">
        <v>3905313</v>
      </c>
      <c r="N344" s="6" t="str">
        <f t="shared" si="5"/>
        <v>A2_R1_C1Centre-Val de Loire2035_2050FeuillusPrivé</v>
      </c>
    </row>
    <row r="345" spans="1:14" x14ac:dyDescent="0.3">
      <c r="A345" t="s">
        <v>216</v>
      </c>
      <c r="B345" t="s">
        <v>19</v>
      </c>
      <c r="C345" t="s">
        <v>215</v>
      </c>
      <c r="D345" t="s">
        <v>114</v>
      </c>
      <c r="E345" t="s">
        <v>113</v>
      </c>
      <c r="F345">
        <v>133820</v>
      </c>
      <c r="G345">
        <v>349103</v>
      </c>
      <c r="H345">
        <v>24518</v>
      </c>
      <c r="I345">
        <v>34</v>
      </c>
      <c r="J345">
        <v>17906</v>
      </c>
      <c r="K345">
        <v>450593</v>
      </c>
      <c r="L345">
        <v>48609</v>
      </c>
      <c r="M345">
        <v>529951</v>
      </c>
      <c r="N345" s="6" t="str">
        <f t="shared" si="5"/>
        <v>A2_R1_C1Centre-Val de Loire2035_2050FeuillusPublic</v>
      </c>
    </row>
    <row r="346" spans="1:14" x14ac:dyDescent="0.3">
      <c r="A346" t="s">
        <v>216</v>
      </c>
      <c r="B346" t="s">
        <v>20</v>
      </c>
      <c r="C346" t="s">
        <v>214</v>
      </c>
      <c r="D346" t="s">
        <v>115</v>
      </c>
      <c r="E346" t="s">
        <v>112</v>
      </c>
      <c r="F346">
        <v>479514</v>
      </c>
      <c r="G346">
        <v>196215</v>
      </c>
      <c r="H346">
        <v>35068</v>
      </c>
      <c r="I346">
        <v>15984</v>
      </c>
      <c r="J346">
        <v>22711</v>
      </c>
      <c r="K346">
        <v>682978</v>
      </c>
      <c r="L346">
        <v>153904</v>
      </c>
      <c r="M346">
        <v>874814</v>
      </c>
      <c r="N346" s="6" t="str">
        <f t="shared" si="5"/>
        <v>A2_R1_C2Centre-Val de Loire2020_2035RésineuxPrivé</v>
      </c>
    </row>
    <row r="347" spans="1:14" x14ac:dyDescent="0.3">
      <c r="A347" t="s">
        <v>216</v>
      </c>
      <c r="B347" t="s">
        <v>20</v>
      </c>
      <c r="C347" t="s">
        <v>214</v>
      </c>
      <c r="D347" t="s">
        <v>115</v>
      </c>
      <c r="E347" t="s">
        <v>113</v>
      </c>
      <c r="F347">
        <v>99389</v>
      </c>
      <c r="G347">
        <v>39502</v>
      </c>
      <c r="H347">
        <v>15442</v>
      </c>
      <c r="I347">
        <v>7198</v>
      </c>
      <c r="J347">
        <v>-4438</v>
      </c>
      <c r="K347">
        <v>141717</v>
      </c>
      <c r="L347">
        <v>14708</v>
      </c>
      <c r="M347">
        <v>139010</v>
      </c>
      <c r="N347" s="6" t="str">
        <f t="shared" si="5"/>
        <v>A2_R1_C2Centre-Val de Loire2020_2035RésineuxPublic</v>
      </c>
    </row>
    <row r="348" spans="1:14" x14ac:dyDescent="0.3">
      <c r="A348" t="s">
        <v>216</v>
      </c>
      <c r="B348" t="s">
        <v>20</v>
      </c>
      <c r="C348" t="s">
        <v>214</v>
      </c>
      <c r="D348" t="s">
        <v>114</v>
      </c>
      <c r="E348" t="s">
        <v>112</v>
      </c>
      <c r="F348">
        <v>608712</v>
      </c>
      <c r="G348">
        <v>1683318</v>
      </c>
      <c r="H348">
        <v>44352</v>
      </c>
      <c r="I348">
        <v>306581</v>
      </c>
      <c r="J348">
        <v>302530</v>
      </c>
      <c r="K348">
        <v>2115658</v>
      </c>
      <c r="L348">
        <v>1109277</v>
      </c>
      <c r="M348">
        <v>3689323</v>
      </c>
      <c r="N348" s="6" t="str">
        <f t="shared" si="5"/>
        <v>A2_R1_C2Centre-Val de Loire2020_2035FeuillusPrivé</v>
      </c>
    </row>
    <row r="349" spans="1:14" x14ac:dyDescent="0.3">
      <c r="A349" t="s">
        <v>216</v>
      </c>
      <c r="B349" t="s">
        <v>20</v>
      </c>
      <c r="C349" t="s">
        <v>214</v>
      </c>
      <c r="D349" t="s">
        <v>114</v>
      </c>
      <c r="E349" t="s">
        <v>113</v>
      </c>
      <c r="F349">
        <v>137200</v>
      </c>
      <c r="G349">
        <v>341747</v>
      </c>
      <c r="H349">
        <v>28125</v>
      </c>
      <c r="I349">
        <v>40708</v>
      </c>
      <c r="J349">
        <v>11822</v>
      </c>
      <c r="K349">
        <v>448016</v>
      </c>
      <c r="L349">
        <v>64097</v>
      </c>
      <c r="M349">
        <v>523808</v>
      </c>
      <c r="N349" s="6" t="str">
        <f t="shared" si="5"/>
        <v>A2_R1_C2Centre-Val de Loire2020_2035FeuillusPublic</v>
      </c>
    </row>
    <row r="350" spans="1:14" x14ac:dyDescent="0.3">
      <c r="A350" t="s">
        <v>216</v>
      </c>
      <c r="B350" t="s">
        <v>20</v>
      </c>
      <c r="C350" t="s">
        <v>215</v>
      </c>
      <c r="D350" t="s">
        <v>115</v>
      </c>
      <c r="E350" t="s">
        <v>112</v>
      </c>
      <c r="F350">
        <v>439533</v>
      </c>
      <c r="G350">
        <v>169843</v>
      </c>
      <c r="H350">
        <v>28038</v>
      </c>
      <c r="I350">
        <v>17732</v>
      </c>
      <c r="J350">
        <v>111</v>
      </c>
      <c r="K350">
        <v>611988</v>
      </c>
      <c r="L350">
        <v>183996</v>
      </c>
      <c r="M350">
        <v>774276</v>
      </c>
      <c r="N350" s="6" t="str">
        <f t="shared" si="5"/>
        <v>A2_R1_C2Centre-Val de Loire2035_2050RésineuxPrivé</v>
      </c>
    </row>
    <row r="351" spans="1:14" x14ac:dyDescent="0.3">
      <c r="A351" t="s">
        <v>216</v>
      </c>
      <c r="B351" t="s">
        <v>20</v>
      </c>
      <c r="C351" t="s">
        <v>215</v>
      </c>
      <c r="D351" t="s">
        <v>115</v>
      </c>
      <c r="E351" t="s">
        <v>113</v>
      </c>
      <c r="F351">
        <v>87058</v>
      </c>
      <c r="G351">
        <v>30456</v>
      </c>
      <c r="H351">
        <v>25313</v>
      </c>
      <c r="I351">
        <v>1630</v>
      </c>
      <c r="J351">
        <v>-9736</v>
      </c>
      <c r="K351">
        <v>118810</v>
      </c>
      <c r="L351">
        <v>22730</v>
      </c>
      <c r="M351">
        <v>111010</v>
      </c>
      <c r="N351" s="6" t="str">
        <f t="shared" si="5"/>
        <v>A2_R1_C2Centre-Val de Loire2035_2050RésineuxPublic</v>
      </c>
    </row>
    <row r="352" spans="1:14" x14ac:dyDescent="0.3">
      <c r="A352" t="s">
        <v>216</v>
      </c>
      <c r="B352" t="s">
        <v>20</v>
      </c>
      <c r="C352" t="s">
        <v>215</v>
      </c>
      <c r="D352" t="s">
        <v>114</v>
      </c>
      <c r="E352" t="s">
        <v>112</v>
      </c>
      <c r="F352">
        <v>556910</v>
      </c>
      <c r="G352">
        <v>1404971</v>
      </c>
      <c r="H352">
        <v>52259</v>
      </c>
      <c r="I352">
        <v>13178</v>
      </c>
      <c r="J352">
        <v>123391</v>
      </c>
      <c r="K352">
        <v>1779663</v>
      </c>
      <c r="L352">
        <v>1547581</v>
      </c>
      <c r="M352">
        <v>3454145</v>
      </c>
      <c r="N352" s="6" t="str">
        <f t="shared" si="5"/>
        <v>A2_R1_C2Centre-Val de Loire2035_2050FeuillusPrivé</v>
      </c>
    </row>
    <row r="353" spans="1:14" x14ac:dyDescent="0.3">
      <c r="A353" t="s">
        <v>216</v>
      </c>
      <c r="B353" t="s">
        <v>20</v>
      </c>
      <c r="C353" t="s">
        <v>215</v>
      </c>
      <c r="D353" t="s">
        <v>114</v>
      </c>
      <c r="E353" t="s">
        <v>113</v>
      </c>
      <c r="F353">
        <v>120775</v>
      </c>
      <c r="G353">
        <v>312364</v>
      </c>
      <c r="H353">
        <v>46966</v>
      </c>
      <c r="I353">
        <v>33</v>
      </c>
      <c r="J353">
        <v>-12190</v>
      </c>
      <c r="K353">
        <v>404519</v>
      </c>
      <c r="L353">
        <v>94074</v>
      </c>
      <c r="M353">
        <v>470257</v>
      </c>
      <c r="N353" s="6" t="str">
        <f t="shared" si="5"/>
        <v>A2_R1_C2Centre-Val de Loire2035_2050FeuillusPublic</v>
      </c>
    </row>
    <row r="354" spans="1:14" x14ac:dyDescent="0.3">
      <c r="A354" t="s">
        <v>216</v>
      </c>
      <c r="B354" t="s">
        <v>21</v>
      </c>
      <c r="C354" t="s">
        <v>214</v>
      </c>
      <c r="D354" t="s">
        <v>115</v>
      </c>
      <c r="E354" t="s">
        <v>112</v>
      </c>
      <c r="F354">
        <v>370958</v>
      </c>
      <c r="G354">
        <v>153626</v>
      </c>
      <c r="H354">
        <v>36202</v>
      </c>
      <c r="I354">
        <v>15976</v>
      </c>
      <c r="J354">
        <v>30000</v>
      </c>
      <c r="K354">
        <v>531129</v>
      </c>
      <c r="L354">
        <v>221155</v>
      </c>
      <c r="M354">
        <v>808276</v>
      </c>
      <c r="N354" s="6" t="str">
        <f t="shared" si="5"/>
        <v>A2_R1_C3Centre-Val de Loire2020_2035RésineuxPrivé</v>
      </c>
    </row>
    <row r="355" spans="1:14" x14ac:dyDescent="0.3">
      <c r="A355" t="s">
        <v>216</v>
      </c>
      <c r="B355" t="s">
        <v>21</v>
      </c>
      <c r="C355" t="s">
        <v>214</v>
      </c>
      <c r="D355" t="s">
        <v>115</v>
      </c>
      <c r="E355" t="s">
        <v>113</v>
      </c>
      <c r="F355">
        <v>85446</v>
      </c>
      <c r="G355">
        <v>33510</v>
      </c>
      <c r="H355">
        <v>22951</v>
      </c>
      <c r="I355">
        <v>7109</v>
      </c>
      <c r="J355">
        <v>-3279</v>
      </c>
      <c r="K355">
        <v>121341</v>
      </c>
      <c r="L355">
        <v>21542</v>
      </c>
      <c r="M355">
        <v>129277</v>
      </c>
      <c r="N355" s="6" t="str">
        <f t="shared" si="5"/>
        <v>A2_R1_C3Centre-Val de Loire2020_2035RésineuxPublic</v>
      </c>
    </row>
    <row r="356" spans="1:14" x14ac:dyDescent="0.3">
      <c r="A356" t="s">
        <v>216</v>
      </c>
      <c r="B356" t="s">
        <v>21</v>
      </c>
      <c r="C356" t="s">
        <v>214</v>
      </c>
      <c r="D356" t="s">
        <v>114</v>
      </c>
      <c r="E356" t="s">
        <v>112</v>
      </c>
      <c r="F356">
        <v>491862</v>
      </c>
      <c r="G356">
        <v>1279227</v>
      </c>
      <c r="H356">
        <v>32875</v>
      </c>
      <c r="I356">
        <v>303789</v>
      </c>
      <c r="J356">
        <v>124738</v>
      </c>
      <c r="K356">
        <v>1641506</v>
      </c>
      <c r="L356">
        <v>1609488</v>
      </c>
      <c r="M356">
        <v>3346038</v>
      </c>
      <c r="N356" s="6" t="str">
        <f t="shared" si="5"/>
        <v>A2_R1_C3Centre-Val de Loire2020_2035FeuillusPrivé</v>
      </c>
    </row>
    <row r="357" spans="1:14" x14ac:dyDescent="0.3">
      <c r="A357" t="s">
        <v>216</v>
      </c>
      <c r="B357" t="s">
        <v>21</v>
      </c>
      <c r="C357" t="s">
        <v>214</v>
      </c>
      <c r="D357" t="s">
        <v>114</v>
      </c>
      <c r="E357" t="s">
        <v>113</v>
      </c>
      <c r="F357">
        <v>123382</v>
      </c>
      <c r="G357">
        <v>303081</v>
      </c>
      <c r="H357">
        <v>41978</v>
      </c>
      <c r="I357">
        <v>40419</v>
      </c>
      <c r="J357">
        <v>-804</v>
      </c>
      <c r="K357">
        <v>399151</v>
      </c>
      <c r="L357">
        <v>93157</v>
      </c>
      <c r="M357">
        <v>479050</v>
      </c>
      <c r="N357" s="6" t="str">
        <f t="shared" si="5"/>
        <v>A2_R1_C3Centre-Val de Loire2020_2035FeuillusPublic</v>
      </c>
    </row>
    <row r="358" spans="1:14" x14ac:dyDescent="0.3">
      <c r="A358" t="s">
        <v>216</v>
      </c>
      <c r="B358" t="s">
        <v>21</v>
      </c>
      <c r="C358" t="s">
        <v>215</v>
      </c>
      <c r="D358" t="s">
        <v>115</v>
      </c>
      <c r="E358" t="s">
        <v>112</v>
      </c>
      <c r="F358">
        <v>336938</v>
      </c>
      <c r="G358">
        <v>128401</v>
      </c>
      <c r="H358">
        <v>19084</v>
      </c>
      <c r="I358">
        <v>14799</v>
      </c>
      <c r="J358">
        <v>29391</v>
      </c>
      <c r="K358">
        <v>466774</v>
      </c>
      <c r="L358">
        <v>220040</v>
      </c>
      <c r="M358">
        <v>745380</v>
      </c>
      <c r="N358" s="6" t="str">
        <f t="shared" si="5"/>
        <v>A2_R1_C3Centre-Val de Loire2035_2050RésineuxPrivé</v>
      </c>
    </row>
    <row r="359" spans="1:14" x14ac:dyDescent="0.3">
      <c r="A359" t="s">
        <v>216</v>
      </c>
      <c r="B359" t="s">
        <v>21</v>
      </c>
      <c r="C359" t="s">
        <v>215</v>
      </c>
      <c r="D359" t="s">
        <v>115</v>
      </c>
      <c r="E359" t="s">
        <v>113</v>
      </c>
      <c r="F359">
        <v>81191</v>
      </c>
      <c r="G359">
        <v>28391</v>
      </c>
      <c r="H359">
        <v>29020</v>
      </c>
      <c r="I359">
        <v>1356</v>
      </c>
      <c r="J359">
        <v>-9203</v>
      </c>
      <c r="K359">
        <v>110842</v>
      </c>
      <c r="L359">
        <v>27705</v>
      </c>
      <c r="M359">
        <v>109625</v>
      </c>
      <c r="N359" s="6" t="str">
        <f t="shared" si="5"/>
        <v>A2_R1_C3Centre-Val de Loire2035_2050RésineuxPublic</v>
      </c>
    </row>
    <row r="360" spans="1:14" x14ac:dyDescent="0.3">
      <c r="A360" t="s">
        <v>216</v>
      </c>
      <c r="B360" t="s">
        <v>21</v>
      </c>
      <c r="C360" t="s">
        <v>215</v>
      </c>
      <c r="D360" t="s">
        <v>114</v>
      </c>
      <c r="E360" t="s">
        <v>112</v>
      </c>
      <c r="F360">
        <v>459534</v>
      </c>
      <c r="G360">
        <v>1083465</v>
      </c>
      <c r="H360">
        <v>23404</v>
      </c>
      <c r="I360">
        <v>12024</v>
      </c>
      <c r="J360">
        <v>129639</v>
      </c>
      <c r="K360">
        <v>1399055</v>
      </c>
      <c r="L360">
        <v>1600913</v>
      </c>
      <c r="M360">
        <v>3124993</v>
      </c>
      <c r="N360" s="6" t="str">
        <f t="shared" si="5"/>
        <v>A2_R1_C3Centre-Val de Loire2035_2050FeuillusPrivé</v>
      </c>
    </row>
    <row r="361" spans="1:14" x14ac:dyDescent="0.3">
      <c r="A361" t="s">
        <v>216</v>
      </c>
      <c r="B361" t="s">
        <v>21</v>
      </c>
      <c r="C361" t="s">
        <v>215</v>
      </c>
      <c r="D361" t="s">
        <v>114</v>
      </c>
      <c r="E361" t="s">
        <v>113</v>
      </c>
      <c r="F361">
        <v>110957</v>
      </c>
      <c r="G361">
        <v>282382</v>
      </c>
      <c r="H361">
        <v>50470</v>
      </c>
      <c r="I361">
        <v>28</v>
      </c>
      <c r="J361">
        <v>-11145</v>
      </c>
      <c r="K361">
        <v>367393</v>
      </c>
      <c r="L361">
        <v>97723</v>
      </c>
      <c r="M361">
        <v>439274</v>
      </c>
      <c r="N361" s="6" t="str">
        <f t="shared" si="5"/>
        <v>A2_R1_C3Centre-Val de Loire2035_2050FeuillusPublic</v>
      </c>
    </row>
    <row r="362" spans="1:14" x14ac:dyDescent="0.3">
      <c r="A362" t="s">
        <v>216</v>
      </c>
      <c r="B362" t="s">
        <v>22</v>
      </c>
      <c r="C362" t="s">
        <v>214</v>
      </c>
      <c r="D362" t="s">
        <v>115</v>
      </c>
      <c r="E362" t="s">
        <v>112</v>
      </c>
      <c r="F362">
        <v>482076</v>
      </c>
      <c r="G362">
        <v>198315</v>
      </c>
      <c r="H362">
        <v>35259</v>
      </c>
      <c r="I362">
        <v>6360</v>
      </c>
      <c r="J362">
        <v>13804</v>
      </c>
      <c r="K362">
        <v>687949</v>
      </c>
      <c r="L362">
        <v>147729</v>
      </c>
      <c r="M362">
        <v>848443</v>
      </c>
      <c r="N362" s="6" t="str">
        <f t="shared" si="5"/>
        <v>A2_R2_C1Centre-Val de Loire2020_2035RésineuxPrivé</v>
      </c>
    </row>
    <row r="363" spans="1:14" x14ac:dyDescent="0.3">
      <c r="A363" t="s">
        <v>216</v>
      </c>
      <c r="B363" t="s">
        <v>22</v>
      </c>
      <c r="C363" t="s">
        <v>214</v>
      </c>
      <c r="D363" t="s">
        <v>115</v>
      </c>
      <c r="E363" t="s">
        <v>113</v>
      </c>
      <c r="F363">
        <v>99090</v>
      </c>
      <c r="G363">
        <v>38082</v>
      </c>
      <c r="H363">
        <v>15419</v>
      </c>
      <c r="I363">
        <v>3818</v>
      </c>
      <c r="J363">
        <v>-4539</v>
      </c>
      <c r="K363">
        <v>139863</v>
      </c>
      <c r="L363">
        <v>14123</v>
      </c>
      <c r="M363">
        <v>136406</v>
      </c>
      <c r="N363" s="6" t="str">
        <f t="shared" si="5"/>
        <v>A2_R2_C1Centre-Val de Loire2020_2035RésineuxPublic</v>
      </c>
    </row>
    <row r="364" spans="1:14" x14ac:dyDescent="0.3">
      <c r="A364" t="s">
        <v>216</v>
      </c>
      <c r="B364" t="s">
        <v>22</v>
      </c>
      <c r="C364" t="s">
        <v>214</v>
      </c>
      <c r="D364" t="s">
        <v>114</v>
      </c>
      <c r="E364" t="s">
        <v>112</v>
      </c>
      <c r="F364">
        <v>596656</v>
      </c>
      <c r="G364">
        <v>1635885</v>
      </c>
      <c r="H364">
        <v>48578</v>
      </c>
      <c r="I364">
        <v>118620</v>
      </c>
      <c r="J364">
        <v>338118</v>
      </c>
      <c r="K364">
        <v>2063125</v>
      </c>
      <c r="L364">
        <v>1106551</v>
      </c>
      <c r="M364">
        <v>3702070</v>
      </c>
      <c r="N364" s="6" t="str">
        <f t="shared" si="5"/>
        <v>A2_R2_C1Centre-Val de Loire2020_2035FeuillusPrivé</v>
      </c>
    </row>
    <row r="365" spans="1:14" x14ac:dyDescent="0.3">
      <c r="A365" t="s">
        <v>216</v>
      </c>
      <c r="B365" t="s">
        <v>22</v>
      </c>
      <c r="C365" t="s">
        <v>214</v>
      </c>
      <c r="D365" t="s">
        <v>114</v>
      </c>
      <c r="E365" t="s">
        <v>113</v>
      </c>
      <c r="F365">
        <v>132704</v>
      </c>
      <c r="G365">
        <v>340309</v>
      </c>
      <c r="H365">
        <v>28087</v>
      </c>
      <c r="I365">
        <v>23248</v>
      </c>
      <c r="J365">
        <v>14821</v>
      </c>
      <c r="K365">
        <v>443369</v>
      </c>
      <c r="L365">
        <v>63661</v>
      </c>
      <c r="M365">
        <v>524360</v>
      </c>
      <c r="N365" s="6" t="str">
        <f t="shared" si="5"/>
        <v>A2_R2_C1Centre-Val de Loire2020_2035FeuillusPublic</v>
      </c>
    </row>
    <row r="366" spans="1:14" x14ac:dyDescent="0.3">
      <c r="A366" t="s">
        <v>216</v>
      </c>
      <c r="B366" t="s">
        <v>22</v>
      </c>
      <c r="C366" t="s">
        <v>215</v>
      </c>
      <c r="D366" t="s">
        <v>115</v>
      </c>
      <c r="E366" t="s">
        <v>112</v>
      </c>
      <c r="F366">
        <v>539148</v>
      </c>
      <c r="G366">
        <v>210968</v>
      </c>
      <c r="H366">
        <v>27579</v>
      </c>
      <c r="I366">
        <v>6491</v>
      </c>
      <c r="J366">
        <v>-9800</v>
      </c>
      <c r="K366">
        <v>753223</v>
      </c>
      <c r="L366">
        <v>75450</v>
      </c>
      <c r="M366">
        <v>784209</v>
      </c>
      <c r="N366" s="6" t="str">
        <f t="shared" si="5"/>
        <v>A2_R2_C1Centre-Val de Loire2035_2050RésineuxPrivé</v>
      </c>
    </row>
    <row r="367" spans="1:14" x14ac:dyDescent="0.3">
      <c r="A367" t="s">
        <v>216</v>
      </c>
      <c r="B367" t="s">
        <v>22</v>
      </c>
      <c r="C367" t="s">
        <v>215</v>
      </c>
      <c r="D367" t="s">
        <v>115</v>
      </c>
      <c r="E367" t="s">
        <v>113</v>
      </c>
      <c r="F367">
        <v>94982</v>
      </c>
      <c r="G367">
        <v>34884</v>
      </c>
      <c r="H367">
        <v>13007</v>
      </c>
      <c r="I367">
        <v>1373</v>
      </c>
      <c r="J367">
        <v>-8611</v>
      </c>
      <c r="K367">
        <v>131561</v>
      </c>
      <c r="L367">
        <v>11334</v>
      </c>
      <c r="M367">
        <v>115061</v>
      </c>
      <c r="N367" s="6" t="str">
        <f t="shared" si="5"/>
        <v>A2_R2_C1Centre-Val de Loire2035_2050RésineuxPublic</v>
      </c>
    </row>
    <row r="368" spans="1:14" x14ac:dyDescent="0.3">
      <c r="A368" t="s">
        <v>216</v>
      </c>
      <c r="B368" t="s">
        <v>22</v>
      </c>
      <c r="C368" t="s">
        <v>215</v>
      </c>
      <c r="D368" t="s">
        <v>114</v>
      </c>
      <c r="E368" t="s">
        <v>112</v>
      </c>
      <c r="F368">
        <v>718028</v>
      </c>
      <c r="G368">
        <v>1918300</v>
      </c>
      <c r="H368">
        <v>98027</v>
      </c>
      <c r="I368">
        <v>40</v>
      </c>
      <c r="J368">
        <v>416909</v>
      </c>
      <c r="K368">
        <v>2387164</v>
      </c>
      <c r="L368">
        <v>797986</v>
      </c>
      <c r="M368">
        <v>3916897</v>
      </c>
      <c r="N368" s="6" t="str">
        <f t="shared" si="5"/>
        <v>A2_R2_C1Centre-Val de Loire2035_2050FeuillusPrivé</v>
      </c>
    </row>
    <row r="369" spans="1:14" x14ac:dyDescent="0.3">
      <c r="A369" t="s">
        <v>216</v>
      </c>
      <c r="B369" t="s">
        <v>22</v>
      </c>
      <c r="C369" t="s">
        <v>215</v>
      </c>
      <c r="D369" t="s">
        <v>114</v>
      </c>
      <c r="E369" t="s">
        <v>113</v>
      </c>
      <c r="F369">
        <v>134759</v>
      </c>
      <c r="G369">
        <v>350413</v>
      </c>
      <c r="H369">
        <v>24392</v>
      </c>
      <c r="I369">
        <v>7</v>
      </c>
      <c r="J369">
        <v>17548</v>
      </c>
      <c r="K369">
        <v>452455</v>
      </c>
      <c r="L369">
        <v>48558</v>
      </c>
      <c r="M369">
        <v>530985</v>
      </c>
      <c r="N369" s="6" t="str">
        <f t="shared" si="5"/>
        <v>A2_R2_C1Centre-Val de Loire2035_2050FeuillusPublic</v>
      </c>
    </row>
    <row r="370" spans="1:14" x14ac:dyDescent="0.3">
      <c r="A370" t="s">
        <v>216</v>
      </c>
      <c r="B370" t="s">
        <v>23</v>
      </c>
      <c r="C370" t="s">
        <v>214</v>
      </c>
      <c r="D370" t="s">
        <v>115</v>
      </c>
      <c r="E370" t="s">
        <v>112</v>
      </c>
      <c r="F370">
        <v>482076</v>
      </c>
      <c r="G370">
        <v>198315</v>
      </c>
      <c r="H370">
        <v>35259</v>
      </c>
      <c r="I370">
        <v>6360</v>
      </c>
      <c r="J370">
        <v>13804</v>
      </c>
      <c r="K370">
        <v>687949</v>
      </c>
      <c r="L370">
        <v>147729</v>
      </c>
      <c r="M370">
        <v>848443</v>
      </c>
      <c r="N370" s="6" t="str">
        <f t="shared" si="5"/>
        <v>A2_R2_C2Centre-Val de Loire2020_2035RésineuxPrivé</v>
      </c>
    </row>
    <row r="371" spans="1:14" x14ac:dyDescent="0.3">
      <c r="A371" t="s">
        <v>216</v>
      </c>
      <c r="B371" t="s">
        <v>23</v>
      </c>
      <c r="C371" t="s">
        <v>214</v>
      </c>
      <c r="D371" t="s">
        <v>115</v>
      </c>
      <c r="E371" t="s">
        <v>113</v>
      </c>
      <c r="F371">
        <v>99090</v>
      </c>
      <c r="G371">
        <v>38082</v>
      </c>
      <c r="H371">
        <v>15419</v>
      </c>
      <c r="I371">
        <v>3818</v>
      </c>
      <c r="J371">
        <v>-4539</v>
      </c>
      <c r="K371">
        <v>139863</v>
      </c>
      <c r="L371">
        <v>14123</v>
      </c>
      <c r="M371">
        <v>136406</v>
      </c>
      <c r="N371" s="6" t="str">
        <f t="shared" si="5"/>
        <v>A2_R2_C2Centre-Val de Loire2020_2035RésineuxPublic</v>
      </c>
    </row>
    <row r="372" spans="1:14" x14ac:dyDescent="0.3">
      <c r="A372" t="s">
        <v>216</v>
      </c>
      <c r="B372" t="s">
        <v>23</v>
      </c>
      <c r="C372" t="s">
        <v>214</v>
      </c>
      <c r="D372" t="s">
        <v>114</v>
      </c>
      <c r="E372" t="s">
        <v>112</v>
      </c>
      <c r="F372">
        <v>596656</v>
      </c>
      <c r="G372">
        <v>1635885</v>
      </c>
      <c r="H372">
        <v>48578</v>
      </c>
      <c r="I372">
        <v>118620</v>
      </c>
      <c r="J372">
        <v>338118</v>
      </c>
      <c r="K372">
        <v>2063125</v>
      </c>
      <c r="L372">
        <v>1106551</v>
      </c>
      <c r="M372">
        <v>3702070</v>
      </c>
      <c r="N372" s="6" t="str">
        <f t="shared" si="5"/>
        <v>A2_R2_C2Centre-Val de Loire2020_2035FeuillusPrivé</v>
      </c>
    </row>
    <row r="373" spans="1:14" x14ac:dyDescent="0.3">
      <c r="A373" t="s">
        <v>216</v>
      </c>
      <c r="B373" t="s">
        <v>23</v>
      </c>
      <c r="C373" t="s">
        <v>214</v>
      </c>
      <c r="D373" t="s">
        <v>114</v>
      </c>
      <c r="E373" t="s">
        <v>113</v>
      </c>
      <c r="F373">
        <v>132704</v>
      </c>
      <c r="G373">
        <v>340309</v>
      </c>
      <c r="H373">
        <v>28087</v>
      </c>
      <c r="I373">
        <v>23248</v>
      </c>
      <c r="J373">
        <v>14821</v>
      </c>
      <c r="K373">
        <v>443369</v>
      </c>
      <c r="L373">
        <v>63661</v>
      </c>
      <c r="M373">
        <v>524360</v>
      </c>
      <c r="N373" s="6" t="str">
        <f t="shared" si="5"/>
        <v>A2_R2_C2Centre-Val de Loire2020_2035FeuillusPublic</v>
      </c>
    </row>
    <row r="374" spans="1:14" x14ac:dyDescent="0.3">
      <c r="A374" t="s">
        <v>216</v>
      </c>
      <c r="B374" t="s">
        <v>23</v>
      </c>
      <c r="C374" t="s">
        <v>215</v>
      </c>
      <c r="D374" t="s">
        <v>115</v>
      </c>
      <c r="E374" t="s">
        <v>112</v>
      </c>
      <c r="F374">
        <v>401609</v>
      </c>
      <c r="G374">
        <v>155274</v>
      </c>
      <c r="H374">
        <v>25128</v>
      </c>
      <c r="I374">
        <v>6320</v>
      </c>
      <c r="J374">
        <v>1171</v>
      </c>
      <c r="K374">
        <v>559031</v>
      </c>
      <c r="L374">
        <v>176982</v>
      </c>
      <c r="M374">
        <v>717727</v>
      </c>
      <c r="N374" s="6" t="str">
        <f t="shared" si="5"/>
        <v>A2_R2_C2Centre-Val de Loire2035_2050RésineuxPrivé</v>
      </c>
    </row>
    <row r="375" spans="1:14" x14ac:dyDescent="0.3">
      <c r="A375" t="s">
        <v>216</v>
      </c>
      <c r="B375" t="s">
        <v>23</v>
      </c>
      <c r="C375" t="s">
        <v>215</v>
      </c>
      <c r="D375" t="s">
        <v>115</v>
      </c>
      <c r="E375" t="s">
        <v>113</v>
      </c>
      <c r="F375">
        <v>84688</v>
      </c>
      <c r="G375">
        <v>29944</v>
      </c>
      <c r="H375">
        <v>25434</v>
      </c>
      <c r="I375">
        <v>1343</v>
      </c>
      <c r="J375">
        <v>-10307</v>
      </c>
      <c r="K375">
        <v>115931</v>
      </c>
      <c r="L375">
        <v>22083</v>
      </c>
      <c r="M375">
        <v>106159</v>
      </c>
      <c r="N375" s="6" t="str">
        <f t="shared" si="5"/>
        <v>A2_R2_C2Centre-Val de Loire2035_2050RésineuxPublic</v>
      </c>
    </row>
    <row r="376" spans="1:14" x14ac:dyDescent="0.3">
      <c r="A376" t="s">
        <v>216</v>
      </c>
      <c r="B376" t="s">
        <v>23</v>
      </c>
      <c r="C376" t="s">
        <v>215</v>
      </c>
      <c r="D376" t="s">
        <v>114</v>
      </c>
      <c r="E376" t="s">
        <v>112</v>
      </c>
      <c r="F376">
        <v>533810</v>
      </c>
      <c r="G376">
        <v>1367488</v>
      </c>
      <c r="H376">
        <v>49162</v>
      </c>
      <c r="I376">
        <v>39</v>
      </c>
      <c r="J376">
        <v>145740</v>
      </c>
      <c r="K376">
        <v>1723730</v>
      </c>
      <c r="L376">
        <v>1570553</v>
      </c>
      <c r="M376">
        <v>3461868</v>
      </c>
      <c r="N376" s="6" t="str">
        <f t="shared" si="5"/>
        <v>A2_R2_C2Centre-Val de Loire2035_2050FeuillusPrivé</v>
      </c>
    </row>
    <row r="377" spans="1:14" x14ac:dyDescent="0.3">
      <c r="A377" t="s">
        <v>216</v>
      </c>
      <c r="B377" t="s">
        <v>23</v>
      </c>
      <c r="C377" t="s">
        <v>215</v>
      </c>
      <c r="D377" t="s">
        <v>114</v>
      </c>
      <c r="E377" t="s">
        <v>113</v>
      </c>
      <c r="F377">
        <v>119160</v>
      </c>
      <c r="G377">
        <v>307373</v>
      </c>
      <c r="H377">
        <v>47525</v>
      </c>
      <c r="I377">
        <v>7</v>
      </c>
      <c r="J377">
        <v>-8310</v>
      </c>
      <c r="K377">
        <v>398208</v>
      </c>
      <c r="L377">
        <v>95053</v>
      </c>
      <c r="M377">
        <v>472307</v>
      </c>
      <c r="N377" s="6" t="str">
        <f t="shared" si="5"/>
        <v>A2_R2_C2Centre-Val de Loire2035_2050FeuillusPublic</v>
      </c>
    </row>
    <row r="378" spans="1:14" x14ac:dyDescent="0.3">
      <c r="A378" t="s">
        <v>216</v>
      </c>
      <c r="B378" t="s">
        <v>24</v>
      </c>
      <c r="C378" t="s">
        <v>214</v>
      </c>
      <c r="D378" t="s">
        <v>115</v>
      </c>
      <c r="E378" t="s">
        <v>112</v>
      </c>
      <c r="F378">
        <v>380249</v>
      </c>
      <c r="G378">
        <v>157906</v>
      </c>
      <c r="H378">
        <v>36264</v>
      </c>
      <c r="I378">
        <v>6072</v>
      </c>
      <c r="J378">
        <v>18403</v>
      </c>
      <c r="K378">
        <v>544799</v>
      </c>
      <c r="L378">
        <v>213475</v>
      </c>
      <c r="M378">
        <v>782057</v>
      </c>
      <c r="N378" s="6" t="str">
        <f t="shared" si="5"/>
        <v>A2_R2_C3Centre-Val de Loire2020_2035RésineuxPrivé</v>
      </c>
    </row>
    <row r="379" spans="1:14" x14ac:dyDescent="0.3">
      <c r="A379" t="s">
        <v>216</v>
      </c>
      <c r="B379" t="s">
        <v>24</v>
      </c>
      <c r="C379" t="s">
        <v>214</v>
      </c>
      <c r="D379" t="s">
        <v>115</v>
      </c>
      <c r="E379" t="s">
        <v>113</v>
      </c>
      <c r="F379">
        <v>86613</v>
      </c>
      <c r="G379">
        <v>32672</v>
      </c>
      <c r="H379">
        <v>22937</v>
      </c>
      <c r="I379">
        <v>3801</v>
      </c>
      <c r="J379">
        <v>-3989</v>
      </c>
      <c r="K379">
        <v>121579</v>
      </c>
      <c r="L379">
        <v>20893</v>
      </c>
      <c r="M379">
        <v>126939</v>
      </c>
      <c r="N379" s="6" t="str">
        <f t="shared" si="5"/>
        <v>A2_R2_C3Centre-Val de Loire2020_2035RésineuxPublic</v>
      </c>
    </row>
    <row r="380" spans="1:14" x14ac:dyDescent="0.3">
      <c r="A380" t="s">
        <v>216</v>
      </c>
      <c r="B380" t="s">
        <v>24</v>
      </c>
      <c r="C380" t="s">
        <v>214</v>
      </c>
      <c r="D380" t="s">
        <v>114</v>
      </c>
      <c r="E380" t="s">
        <v>112</v>
      </c>
      <c r="F380">
        <v>491724</v>
      </c>
      <c r="G380">
        <v>1276708</v>
      </c>
      <c r="H380">
        <v>33117</v>
      </c>
      <c r="I380">
        <v>116405</v>
      </c>
      <c r="J380">
        <v>130494</v>
      </c>
      <c r="K380">
        <v>1640740</v>
      </c>
      <c r="L380">
        <v>1604409</v>
      </c>
      <c r="M380">
        <v>3350799</v>
      </c>
      <c r="N380" s="6" t="str">
        <f t="shared" si="5"/>
        <v>A2_R2_C3Centre-Val de Loire2020_2035FeuillusPrivé</v>
      </c>
    </row>
    <row r="381" spans="1:14" x14ac:dyDescent="0.3">
      <c r="A381" t="s">
        <v>216</v>
      </c>
      <c r="B381" t="s">
        <v>24</v>
      </c>
      <c r="C381" t="s">
        <v>214</v>
      </c>
      <c r="D381" t="s">
        <v>114</v>
      </c>
      <c r="E381" t="s">
        <v>113</v>
      </c>
      <c r="F381">
        <v>119113</v>
      </c>
      <c r="G381">
        <v>302723</v>
      </c>
      <c r="H381">
        <v>41978</v>
      </c>
      <c r="I381">
        <v>23081</v>
      </c>
      <c r="J381">
        <v>1119</v>
      </c>
      <c r="K381">
        <v>395769</v>
      </c>
      <c r="L381">
        <v>92904</v>
      </c>
      <c r="M381">
        <v>478917</v>
      </c>
      <c r="N381" s="6" t="str">
        <f t="shared" si="5"/>
        <v>A2_R2_C3Centre-Val de Loire2020_2035FeuillusPublic</v>
      </c>
    </row>
    <row r="382" spans="1:14" x14ac:dyDescent="0.3">
      <c r="A382" t="s">
        <v>216</v>
      </c>
      <c r="B382" t="s">
        <v>24</v>
      </c>
      <c r="C382" t="s">
        <v>215</v>
      </c>
      <c r="D382" t="s">
        <v>115</v>
      </c>
      <c r="E382" t="s">
        <v>112</v>
      </c>
      <c r="F382">
        <v>317039</v>
      </c>
      <c r="G382">
        <v>118793</v>
      </c>
      <c r="H382">
        <v>17253</v>
      </c>
      <c r="I382">
        <v>5270</v>
      </c>
      <c r="J382">
        <v>25144</v>
      </c>
      <c r="K382">
        <v>437174</v>
      </c>
      <c r="L382">
        <v>203181</v>
      </c>
      <c r="M382">
        <v>687157</v>
      </c>
      <c r="N382" s="6" t="str">
        <f t="shared" si="5"/>
        <v>A2_R2_C3Centre-Val de Loire2035_2050RésineuxPrivé</v>
      </c>
    </row>
    <row r="383" spans="1:14" x14ac:dyDescent="0.3">
      <c r="A383" t="s">
        <v>216</v>
      </c>
      <c r="B383" t="s">
        <v>24</v>
      </c>
      <c r="C383" t="s">
        <v>215</v>
      </c>
      <c r="D383" t="s">
        <v>115</v>
      </c>
      <c r="E383" t="s">
        <v>113</v>
      </c>
      <c r="F383">
        <v>80700</v>
      </c>
      <c r="G383">
        <v>28542</v>
      </c>
      <c r="H383">
        <v>28724</v>
      </c>
      <c r="I383">
        <v>1117</v>
      </c>
      <c r="J383">
        <v>-10693</v>
      </c>
      <c r="K383">
        <v>110531</v>
      </c>
      <c r="L383">
        <v>25322</v>
      </c>
      <c r="M383">
        <v>102963</v>
      </c>
      <c r="N383" s="6" t="str">
        <f t="shared" si="5"/>
        <v>A2_R2_C3Centre-Val de Loire2035_2050RésineuxPublic</v>
      </c>
    </row>
    <row r="384" spans="1:14" x14ac:dyDescent="0.3">
      <c r="A384" t="s">
        <v>216</v>
      </c>
      <c r="B384" t="s">
        <v>24</v>
      </c>
      <c r="C384" t="s">
        <v>215</v>
      </c>
      <c r="D384" t="s">
        <v>114</v>
      </c>
      <c r="E384" t="s">
        <v>112</v>
      </c>
      <c r="F384">
        <v>444864</v>
      </c>
      <c r="G384">
        <v>1058103</v>
      </c>
      <c r="H384">
        <v>20916</v>
      </c>
      <c r="I384">
        <v>33</v>
      </c>
      <c r="J384">
        <v>143848</v>
      </c>
      <c r="K384">
        <v>1361509</v>
      </c>
      <c r="L384">
        <v>1605168</v>
      </c>
      <c r="M384">
        <v>3118558</v>
      </c>
      <c r="N384" s="6" t="str">
        <f t="shared" si="5"/>
        <v>A2_R2_C3Centre-Val de Loire2035_2050FeuillusPrivé</v>
      </c>
    </row>
    <row r="385" spans="1:14" x14ac:dyDescent="0.3">
      <c r="A385" t="s">
        <v>216</v>
      </c>
      <c r="B385" t="s">
        <v>24</v>
      </c>
      <c r="C385" t="s">
        <v>215</v>
      </c>
      <c r="D385" t="s">
        <v>114</v>
      </c>
      <c r="E385" t="s">
        <v>113</v>
      </c>
      <c r="F385">
        <v>111864</v>
      </c>
      <c r="G385">
        <v>283038</v>
      </c>
      <c r="H385">
        <v>49833</v>
      </c>
      <c r="I385">
        <v>6</v>
      </c>
      <c r="J385">
        <v>-10096</v>
      </c>
      <c r="K385">
        <v>368590</v>
      </c>
      <c r="L385">
        <v>96070</v>
      </c>
      <c r="M385">
        <v>440893</v>
      </c>
      <c r="N385" s="6" t="str">
        <f t="shared" si="5"/>
        <v>A2_R2_C3Centre-Val de Loire2035_2050FeuillusPublic</v>
      </c>
    </row>
    <row r="386" spans="1:14" x14ac:dyDescent="0.3">
      <c r="A386" t="s">
        <v>216</v>
      </c>
      <c r="B386" t="s">
        <v>25</v>
      </c>
      <c r="C386" t="s">
        <v>214</v>
      </c>
      <c r="D386" t="s">
        <v>115</v>
      </c>
      <c r="E386" t="s">
        <v>112</v>
      </c>
      <c r="F386">
        <v>520449</v>
      </c>
      <c r="G386">
        <v>214683</v>
      </c>
      <c r="H386">
        <v>43981</v>
      </c>
      <c r="I386">
        <v>15527</v>
      </c>
      <c r="J386">
        <v>2668</v>
      </c>
      <c r="K386">
        <v>743231</v>
      </c>
      <c r="L386">
        <v>142887</v>
      </c>
      <c r="M386">
        <v>867727</v>
      </c>
      <c r="N386" s="6" t="str">
        <f t="shared" si="5"/>
        <v>A3_R1_C1Centre-Val de Loire2020_2035RésineuxPrivé</v>
      </c>
    </row>
    <row r="387" spans="1:14" x14ac:dyDescent="0.3">
      <c r="A387" t="s">
        <v>216</v>
      </c>
      <c r="B387" t="s">
        <v>25</v>
      </c>
      <c r="C387" t="s">
        <v>214</v>
      </c>
      <c r="D387" t="s">
        <v>115</v>
      </c>
      <c r="E387" t="s">
        <v>113</v>
      </c>
      <c r="F387">
        <v>102930</v>
      </c>
      <c r="G387">
        <v>40854</v>
      </c>
      <c r="H387">
        <v>15446</v>
      </c>
      <c r="I387">
        <v>7133</v>
      </c>
      <c r="J387">
        <v>-6426</v>
      </c>
      <c r="K387">
        <v>146709</v>
      </c>
      <c r="L387">
        <v>14468</v>
      </c>
      <c r="M387">
        <v>138052</v>
      </c>
      <c r="N387" s="6" t="str">
        <f t="shared" ref="N387:N450" si="6">B387&amp;A387&amp;C387&amp;D387&amp;E387</f>
        <v>A3_R1_C1Centre-Val de Loire2020_2035RésineuxPublic</v>
      </c>
    </row>
    <row r="388" spans="1:14" x14ac:dyDescent="0.3">
      <c r="A388" t="s">
        <v>216</v>
      </c>
      <c r="B388" t="s">
        <v>25</v>
      </c>
      <c r="C388" t="s">
        <v>214</v>
      </c>
      <c r="D388" t="s">
        <v>114</v>
      </c>
      <c r="E388" t="s">
        <v>112</v>
      </c>
      <c r="F388">
        <v>695260</v>
      </c>
      <c r="G388">
        <v>1966478</v>
      </c>
      <c r="H388">
        <v>86965</v>
      </c>
      <c r="I388">
        <v>304569</v>
      </c>
      <c r="J388">
        <v>143587</v>
      </c>
      <c r="K388">
        <v>2452573</v>
      </c>
      <c r="L388">
        <v>1050284</v>
      </c>
      <c r="M388">
        <v>3660638</v>
      </c>
      <c r="N388" s="6" t="str">
        <f t="shared" si="6"/>
        <v>A3_R1_C1Centre-Val de Loire2020_2035FeuillusPrivé</v>
      </c>
    </row>
    <row r="389" spans="1:14" x14ac:dyDescent="0.3">
      <c r="A389" t="s">
        <v>216</v>
      </c>
      <c r="B389" t="s">
        <v>25</v>
      </c>
      <c r="C389" t="s">
        <v>214</v>
      </c>
      <c r="D389" t="s">
        <v>114</v>
      </c>
      <c r="E389" t="s">
        <v>113</v>
      </c>
      <c r="F389">
        <v>143484</v>
      </c>
      <c r="G389">
        <v>356129</v>
      </c>
      <c r="H389">
        <v>28210</v>
      </c>
      <c r="I389">
        <v>40567</v>
      </c>
      <c r="J389">
        <v>2043</v>
      </c>
      <c r="K389">
        <v>467156</v>
      </c>
      <c r="L389">
        <v>62674</v>
      </c>
      <c r="M389">
        <v>522643</v>
      </c>
      <c r="N389" s="6" t="str">
        <f t="shared" si="6"/>
        <v>A3_R1_C1Centre-Val de Loire2020_2035FeuillusPublic</v>
      </c>
    </row>
    <row r="390" spans="1:14" x14ac:dyDescent="0.3">
      <c r="A390" t="s">
        <v>216</v>
      </c>
      <c r="B390" t="s">
        <v>25</v>
      </c>
      <c r="C390" t="s">
        <v>215</v>
      </c>
      <c r="D390" t="s">
        <v>115</v>
      </c>
      <c r="E390" t="s">
        <v>112</v>
      </c>
      <c r="F390">
        <v>594834</v>
      </c>
      <c r="G390">
        <v>241255</v>
      </c>
      <c r="H390">
        <v>39179</v>
      </c>
      <c r="I390">
        <v>18228</v>
      </c>
      <c r="J390">
        <v>-25148</v>
      </c>
      <c r="K390">
        <v>841538</v>
      </c>
      <c r="L390">
        <v>67917</v>
      </c>
      <c r="M390">
        <v>818683</v>
      </c>
      <c r="N390" s="6" t="str">
        <f t="shared" si="6"/>
        <v>A3_R1_C1Centre-Val de Loire2035_2050RésineuxPrivé</v>
      </c>
    </row>
    <row r="391" spans="1:14" x14ac:dyDescent="0.3">
      <c r="A391" t="s">
        <v>216</v>
      </c>
      <c r="B391" t="s">
        <v>25</v>
      </c>
      <c r="C391" t="s">
        <v>215</v>
      </c>
      <c r="D391" t="s">
        <v>115</v>
      </c>
      <c r="E391" t="s">
        <v>113</v>
      </c>
      <c r="F391">
        <v>106189</v>
      </c>
      <c r="G391">
        <v>39156</v>
      </c>
      <c r="H391">
        <v>13913</v>
      </c>
      <c r="I391">
        <v>1667</v>
      </c>
      <c r="J391">
        <v>-13312</v>
      </c>
      <c r="K391">
        <v>147328</v>
      </c>
      <c r="L391">
        <v>9373</v>
      </c>
      <c r="M391">
        <v>115077</v>
      </c>
      <c r="N391" s="6" t="str">
        <f t="shared" si="6"/>
        <v>A3_R1_C1Centre-Val de Loire2035_2050RésineuxPublic</v>
      </c>
    </row>
    <row r="392" spans="1:14" x14ac:dyDescent="0.3">
      <c r="A392" t="s">
        <v>216</v>
      </c>
      <c r="B392" t="s">
        <v>25</v>
      </c>
      <c r="C392" t="s">
        <v>215</v>
      </c>
      <c r="D392" t="s">
        <v>114</v>
      </c>
      <c r="E392" t="s">
        <v>112</v>
      </c>
      <c r="F392">
        <v>910724</v>
      </c>
      <c r="G392">
        <v>2436491</v>
      </c>
      <c r="H392">
        <v>200565</v>
      </c>
      <c r="I392">
        <v>13321</v>
      </c>
      <c r="J392">
        <v>100824</v>
      </c>
      <c r="K392">
        <v>3028555</v>
      </c>
      <c r="L392">
        <v>607982</v>
      </c>
      <c r="M392">
        <v>3775730</v>
      </c>
      <c r="N392" s="6" t="str">
        <f t="shared" si="6"/>
        <v>A3_R1_C1Centre-Val de Loire2035_2050FeuillusPrivé</v>
      </c>
    </row>
    <row r="393" spans="1:14" x14ac:dyDescent="0.3">
      <c r="A393" t="s">
        <v>216</v>
      </c>
      <c r="B393" t="s">
        <v>25</v>
      </c>
      <c r="C393" t="s">
        <v>215</v>
      </c>
      <c r="D393" t="s">
        <v>114</v>
      </c>
      <c r="E393" t="s">
        <v>113</v>
      </c>
      <c r="F393">
        <v>158757</v>
      </c>
      <c r="G393">
        <v>395294</v>
      </c>
      <c r="H393">
        <v>27396</v>
      </c>
      <c r="I393">
        <v>34</v>
      </c>
      <c r="J393">
        <v>-17792</v>
      </c>
      <c r="K393">
        <v>515490</v>
      </c>
      <c r="L393">
        <v>40523</v>
      </c>
      <c r="M393">
        <v>518823</v>
      </c>
      <c r="N393" s="6" t="str">
        <f t="shared" si="6"/>
        <v>A3_R1_C1Centre-Val de Loire2035_2050FeuillusPublic</v>
      </c>
    </row>
    <row r="394" spans="1:14" x14ac:dyDescent="0.3">
      <c r="A394" t="s">
        <v>216</v>
      </c>
      <c r="B394" t="s">
        <v>26</v>
      </c>
      <c r="C394" t="s">
        <v>214</v>
      </c>
      <c r="D394" t="s">
        <v>115</v>
      </c>
      <c r="E394" t="s">
        <v>112</v>
      </c>
      <c r="F394">
        <v>520449</v>
      </c>
      <c r="G394">
        <v>214683</v>
      </c>
      <c r="H394">
        <v>43981</v>
      </c>
      <c r="I394">
        <v>15527</v>
      </c>
      <c r="J394">
        <v>2668</v>
      </c>
      <c r="K394">
        <v>743231</v>
      </c>
      <c r="L394">
        <v>142887</v>
      </c>
      <c r="M394">
        <v>867727</v>
      </c>
      <c r="N394" s="6" t="str">
        <f t="shared" si="6"/>
        <v>A3_R1_C2Centre-Val de Loire2020_2035RésineuxPrivé</v>
      </c>
    </row>
    <row r="395" spans="1:14" x14ac:dyDescent="0.3">
      <c r="A395" t="s">
        <v>216</v>
      </c>
      <c r="B395" t="s">
        <v>26</v>
      </c>
      <c r="C395" t="s">
        <v>214</v>
      </c>
      <c r="D395" t="s">
        <v>115</v>
      </c>
      <c r="E395" t="s">
        <v>113</v>
      </c>
      <c r="F395">
        <v>102930</v>
      </c>
      <c r="G395">
        <v>40854</v>
      </c>
      <c r="H395">
        <v>15446</v>
      </c>
      <c r="I395">
        <v>7133</v>
      </c>
      <c r="J395">
        <v>-6426</v>
      </c>
      <c r="K395">
        <v>146709</v>
      </c>
      <c r="L395">
        <v>14468</v>
      </c>
      <c r="M395">
        <v>138052</v>
      </c>
      <c r="N395" s="6" t="str">
        <f t="shared" si="6"/>
        <v>A3_R1_C2Centre-Val de Loire2020_2035RésineuxPublic</v>
      </c>
    </row>
    <row r="396" spans="1:14" x14ac:dyDescent="0.3">
      <c r="A396" t="s">
        <v>216</v>
      </c>
      <c r="B396" t="s">
        <v>26</v>
      </c>
      <c r="C396" t="s">
        <v>214</v>
      </c>
      <c r="D396" t="s">
        <v>114</v>
      </c>
      <c r="E396" t="s">
        <v>112</v>
      </c>
      <c r="F396">
        <v>695260</v>
      </c>
      <c r="G396">
        <v>1966478</v>
      </c>
      <c r="H396">
        <v>86965</v>
      </c>
      <c r="I396">
        <v>304569</v>
      </c>
      <c r="J396">
        <v>143587</v>
      </c>
      <c r="K396">
        <v>2452573</v>
      </c>
      <c r="L396">
        <v>1050284</v>
      </c>
      <c r="M396">
        <v>3660638</v>
      </c>
      <c r="N396" s="6" t="str">
        <f t="shared" si="6"/>
        <v>A3_R1_C2Centre-Val de Loire2020_2035FeuillusPrivé</v>
      </c>
    </row>
    <row r="397" spans="1:14" x14ac:dyDescent="0.3">
      <c r="A397" t="s">
        <v>216</v>
      </c>
      <c r="B397" t="s">
        <v>26</v>
      </c>
      <c r="C397" t="s">
        <v>214</v>
      </c>
      <c r="D397" t="s">
        <v>114</v>
      </c>
      <c r="E397" t="s">
        <v>113</v>
      </c>
      <c r="F397">
        <v>143484</v>
      </c>
      <c r="G397">
        <v>356129</v>
      </c>
      <c r="H397">
        <v>28210</v>
      </c>
      <c r="I397">
        <v>40567</v>
      </c>
      <c r="J397">
        <v>2043</v>
      </c>
      <c r="K397">
        <v>467156</v>
      </c>
      <c r="L397">
        <v>62674</v>
      </c>
      <c r="M397">
        <v>522643</v>
      </c>
      <c r="N397" s="6" t="str">
        <f t="shared" si="6"/>
        <v>A3_R1_C2Centre-Val de Loire2020_2035FeuillusPublic</v>
      </c>
    </row>
    <row r="398" spans="1:14" x14ac:dyDescent="0.3">
      <c r="A398" t="s">
        <v>216</v>
      </c>
      <c r="B398" t="s">
        <v>26</v>
      </c>
      <c r="C398" t="s">
        <v>215</v>
      </c>
      <c r="D398" t="s">
        <v>115</v>
      </c>
      <c r="E398" t="s">
        <v>112</v>
      </c>
      <c r="F398">
        <v>522836</v>
      </c>
      <c r="G398">
        <v>205414</v>
      </c>
      <c r="H398">
        <v>51732</v>
      </c>
      <c r="I398">
        <v>17732</v>
      </c>
      <c r="J398">
        <v>-38570</v>
      </c>
      <c r="K398">
        <v>731391</v>
      </c>
      <c r="L398">
        <v>148076</v>
      </c>
      <c r="M398">
        <v>751463</v>
      </c>
      <c r="N398" s="6" t="str">
        <f t="shared" si="6"/>
        <v>A3_R1_C2Centre-Val de Loire2035_2050RésineuxPrivé</v>
      </c>
    </row>
    <row r="399" spans="1:14" x14ac:dyDescent="0.3">
      <c r="A399" t="s">
        <v>216</v>
      </c>
      <c r="B399" t="s">
        <v>26</v>
      </c>
      <c r="C399" t="s">
        <v>215</v>
      </c>
      <c r="D399" t="s">
        <v>115</v>
      </c>
      <c r="E399" t="s">
        <v>113</v>
      </c>
      <c r="F399">
        <v>93774</v>
      </c>
      <c r="G399">
        <v>33220</v>
      </c>
      <c r="H399">
        <v>24461</v>
      </c>
      <c r="I399">
        <v>1630</v>
      </c>
      <c r="J399">
        <v>-13473</v>
      </c>
      <c r="K399">
        <v>128452</v>
      </c>
      <c r="L399">
        <v>21430</v>
      </c>
      <c r="M399">
        <v>108806</v>
      </c>
      <c r="N399" s="6" t="str">
        <f t="shared" si="6"/>
        <v>A3_R1_C2Centre-Val de Loire2035_2050RésineuxPublic</v>
      </c>
    </row>
    <row r="400" spans="1:14" x14ac:dyDescent="0.3">
      <c r="A400" t="s">
        <v>216</v>
      </c>
      <c r="B400" t="s">
        <v>26</v>
      </c>
      <c r="C400" t="s">
        <v>215</v>
      </c>
      <c r="D400" t="s">
        <v>114</v>
      </c>
      <c r="E400" t="s">
        <v>112</v>
      </c>
      <c r="F400">
        <v>685481</v>
      </c>
      <c r="G400">
        <v>1809323</v>
      </c>
      <c r="H400">
        <v>161183</v>
      </c>
      <c r="I400">
        <v>13178</v>
      </c>
      <c r="J400">
        <v>-69793</v>
      </c>
      <c r="K400">
        <v>2264233</v>
      </c>
      <c r="L400">
        <v>1317736</v>
      </c>
      <c r="M400">
        <v>3350727</v>
      </c>
      <c r="N400" s="6" t="str">
        <f t="shared" si="6"/>
        <v>A3_R1_C2Centre-Val de Loire2035_2050FeuillusPrivé</v>
      </c>
    </row>
    <row r="401" spans="1:14" x14ac:dyDescent="0.3">
      <c r="A401" t="s">
        <v>216</v>
      </c>
      <c r="B401" t="s">
        <v>26</v>
      </c>
      <c r="C401" t="s">
        <v>215</v>
      </c>
      <c r="D401" t="s">
        <v>114</v>
      </c>
      <c r="E401" t="s">
        <v>113</v>
      </c>
      <c r="F401">
        <v>130993</v>
      </c>
      <c r="G401">
        <v>334309</v>
      </c>
      <c r="H401">
        <v>46089</v>
      </c>
      <c r="I401">
        <v>33</v>
      </c>
      <c r="J401">
        <v>-27305</v>
      </c>
      <c r="K401">
        <v>434000</v>
      </c>
      <c r="L401">
        <v>88941</v>
      </c>
      <c r="M401">
        <v>465876</v>
      </c>
      <c r="N401" s="6" t="str">
        <f t="shared" si="6"/>
        <v>A3_R1_C2Centre-Val de Loire2035_2050FeuillusPublic</v>
      </c>
    </row>
    <row r="402" spans="1:14" x14ac:dyDescent="0.3">
      <c r="A402" t="s">
        <v>216</v>
      </c>
      <c r="B402" t="s">
        <v>27</v>
      </c>
      <c r="C402" t="s">
        <v>214</v>
      </c>
      <c r="D402" t="s">
        <v>115</v>
      </c>
      <c r="E402" t="s">
        <v>112</v>
      </c>
      <c r="F402">
        <v>441312</v>
      </c>
      <c r="G402">
        <v>181531</v>
      </c>
      <c r="H402">
        <v>52257</v>
      </c>
      <c r="I402">
        <v>15175</v>
      </c>
      <c r="J402">
        <v>-1885</v>
      </c>
      <c r="K402">
        <v>630003</v>
      </c>
      <c r="L402">
        <v>201382</v>
      </c>
      <c r="M402">
        <v>799166</v>
      </c>
      <c r="N402" s="6" t="str">
        <f t="shared" si="6"/>
        <v>A3_R1_C3Centre-Val de Loire2020_2035RésineuxPrivé</v>
      </c>
    </row>
    <row r="403" spans="1:14" x14ac:dyDescent="0.3">
      <c r="A403" t="s">
        <v>216</v>
      </c>
      <c r="B403" t="s">
        <v>27</v>
      </c>
      <c r="C403" t="s">
        <v>214</v>
      </c>
      <c r="D403" t="s">
        <v>115</v>
      </c>
      <c r="E403" t="s">
        <v>113</v>
      </c>
      <c r="F403">
        <v>90592</v>
      </c>
      <c r="G403">
        <v>35501</v>
      </c>
      <c r="H403">
        <v>23062</v>
      </c>
      <c r="I403">
        <v>7108</v>
      </c>
      <c r="J403">
        <v>-5876</v>
      </c>
      <c r="K403">
        <v>128618</v>
      </c>
      <c r="L403">
        <v>21020</v>
      </c>
      <c r="M403">
        <v>128563</v>
      </c>
      <c r="N403" s="6" t="str">
        <f t="shared" si="6"/>
        <v>A3_R1_C3Centre-Val de Loire2020_2035RésineuxPublic</v>
      </c>
    </row>
    <row r="404" spans="1:14" x14ac:dyDescent="0.3">
      <c r="A404" t="s">
        <v>216</v>
      </c>
      <c r="B404" t="s">
        <v>27</v>
      </c>
      <c r="C404" t="s">
        <v>214</v>
      </c>
      <c r="D404" t="s">
        <v>114</v>
      </c>
      <c r="E404" t="s">
        <v>112</v>
      </c>
      <c r="F404">
        <v>547412</v>
      </c>
      <c r="G404">
        <v>1491167</v>
      </c>
      <c r="H404">
        <v>70010</v>
      </c>
      <c r="I404">
        <v>301492</v>
      </c>
      <c r="J404">
        <v>19201</v>
      </c>
      <c r="K404">
        <v>1886569</v>
      </c>
      <c r="L404">
        <v>1548558</v>
      </c>
      <c r="M404">
        <v>3326790</v>
      </c>
      <c r="N404" s="6" t="str">
        <f t="shared" si="6"/>
        <v>A3_R1_C3Centre-Val de Loire2020_2035FeuillusPrivé</v>
      </c>
    </row>
    <row r="405" spans="1:14" x14ac:dyDescent="0.3">
      <c r="A405" t="s">
        <v>216</v>
      </c>
      <c r="B405" t="s">
        <v>27</v>
      </c>
      <c r="C405" t="s">
        <v>214</v>
      </c>
      <c r="D405" t="s">
        <v>114</v>
      </c>
      <c r="E405" t="s">
        <v>113</v>
      </c>
      <c r="F405">
        <v>128028</v>
      </c>
      <c r="G405">
        <v>313750</v>
      </c>
      <c r="H405">
        <v>41927</v>
      </c>
      <c r="I405">
        <v>40398</v>
      </c>
      <c r="J405">
        <v>-8404</v>
      </c>
      <c r="K405">
        <v>413321</v>
      </c>
      <c r="L405">
        <v>92737</v>
      </c>
      <c r="M405">
        <v>478049</v>
      </c>
      <c r="N405" s="6" t="str">
        <f t="shared" si="6"/>
        <v>A3_R1_C3Centre-Val de Loire2020_2035FeuillusPublic</v>
      </c>
    </row>
    <row r="406" spans="1:14" x14ac:dyDescent="0.3">
      <c r="A406" t="s">
        <v>216</v>
      </c>
      <c r="B406" t="s">
        <v>27</v>
      </c>
      <c r="C406" t="s">
        <v>215</v>
      </c>
      <c r="D406" t="s">
        <v>115</v>
      </c>
      <c r="E406" t="s">
        <v>112</v>
      </c>
      <c r="F406">
        <v>465970</v>
      </c>
      <c r="G406">
        <v>175847</v>
      </c>
      <c r="H406">
        <v>41465</v>
      </c>
      <c r="I406">
        <v>14799</v>
      </c>
      <c r="J406">
        <v>-36025</v>
      </c>
      <c r="K406">
        <v>643751</v>
      </c>
      <c r="L406">
        <v>185391</v>
      </c>
      <c r="M406">
        <v>708503</v>
      </c>
      <c r="N406" s="6" t="str">
        <f t="shared" si="6"/>
        <v>A3_R1_C3Centre-Val de Loire2035_2050RésineuxPrivé</v>
      </c>
    </row>
    <row r="407" spans="1:14" x14ac:dyDescent="0.3">
      <c r="A407" t="s">
        <v>216</v>
      </c>
      <c r="B407" t="s">
        <v>27</v>
      </c>
      <c r="C407" t="s">
        <v>215</v>
      </c>
      <c r="D407" t="s">
        <v>115</v>
      </c>
      <c r="E407" t="s">
        <v>113</v>
      </c>
      <c r="F407">
        <v>87350</v>
      </c>
      <c r="G407">
        <v>30895</v>
      </c>
      <c r="H407">
        <v>27319</v>
      </c>
      <c r="I407">
        <v>1356</v>
      </c>
      <c r="J407">
        <v>-12683</v>
      </c>
      <c r="K407">
        <v>119650</v>
      </c>
      <c r="L407">
        <v>25078</v>
      </c>
      <c r="M407">
        <v>106025</v>
      </c>
      <c r="N407" s="6" t="str">
        <f t="shared" si="6"/>
        <v>A3_R1_C3Centre-Val de Loire2035_2050RésineuxPublic</v>
      </c>
    </row>
    <row r="408" spans="1:14" x14ac:dyDescent="0.3">
      <c r="A408" t="s">
        <v>216</v>
      </c>
      <c r="B408" t="s">
        <v>27</v>
      </c>
      <c r="C408" t="s">
        <v>215</v>
      </c>
      <c r="D408" t="s">
        <v>114</v>
      </c>
      <c r="E408" t="s">
        <v>112</v>
      </c>
      <c r="F408">
        <v>578093</v>
      </c>
      <c r="G408">
        <v>1420777</v>
      </c>
      <c r="H408">
        <v>82375</v>
      </c>
      <c r="I408">
        <v>12024</v>
      </c>
      <c r="J408">
        <v>-50492</v>
      </c>
      <c r="K408">
        <v>1810593</v>
      </c>
      <c r="L408">
        <v>1448848</v>
      </c>
      <c r="M408">
        <v>3049726</v>
      </c>
      <c r="N408" s="6" t="str">
        <f t="shared" si="6"/>
        <v>A3_R1_C3Centre-Val de Loire2035_2050FeuillusPrivé</v>
      </c>
    </row>
    <row r="409" spans="1:14" x14ac:dyDescent="0.3">
      <c r="A409" t="s">
        <v>216</v>
      </c>
      <c r="B409" t="s">
        <v>27</v>
      </c>
      <c r="C409" t="s">
        <v>215</v>
      </c>
      <c r="D409" t="s">
        <v>114</v>
      </c>
      <c r="E409" t="s">
        <v>113</v>
      </c>
      <c r="F409">
        <v>120282</v>
      </c>
      <c r="G409">
        <v>302546</v>
      </c>
      <c r="H409">
        <v>48556</v>
      </c>
      <c r="I409">
        <v>28</v>
      </c>
      <c r="J409">
        <v>-25565</v>
      </c>
      <c r="K409">
        <v>394462</v>
      </c>
      <c r="L409">
        <v>92785</v>
      </c>
      <c r="M409">
        <v>433814</v>
      </c>
      <c r="N409" s="6" t="str">
        <f t="shared" si="6"/>
        <v>A3_R1_C3Centre-Val de Loire2035_2050FeuillusPublic</v>
      </c>
    </row>
    <row r="410" spans="1:14" x14ac:dyDescent="0.3">
      <c r="A410" t="s">
        <v>216</v>
      </c>
      <c r="B410" t="s">
        <v>28</v>
      </c>
      <c r="C410" t="s">
        <v>214</v>
      </c>
      <c r="D410" t="s">
        <v>115</v>
      </c>
      <c r="E410" t="s">
        <v>112</v>
      </c>
      <c r="F410">
        <v>525731</v>
      </c>
      <c r="G410">
        <v>217781</v>
      </c>
      <c r="H410">
        <v>46088</v>
      </c>
      <c r="I410">
        <v>6337</v>
      </c>
      <c r="J410">
        <v>-7065</v>
      </c>
      <c r="K410">
        <v>752202</v>
      </c>
      <c r="L410">
        <v>134581</v>
      </c>
      <c r="M410">
        <v>840430</v>
      </c>
      <c r="N410" s="6" t="str">
        <f t="shared" si="6"/>
        <v>A3_R2_C1Centre-Val de Loire2020_2035RésineuxPrivé</v>
      </c>
    </row>
    <row r="411" spans="1:14" x14ac:dyDescent="0.3">
      <c r="A411" t="s">
        <v>216</v>
      </c>
      <c r="B411" t="s">
        <v>28</v>
      </c>
      <c r="C411" t="s">
        <v>214</v>
      </c>
      <c r="D411" t="s">
        <v>115</v>
      </c>
      <c r="E411" t="s">
        <v>113</v>
      </c>
      <c r="F411">
        <v>102470</v>
      </c>
      <c r="G411">
        <v>39401</v>
      </c>
      <c r="H411">
        <v>15461</v>
      </c>
      <c r="I411">
        <v>3818</v>
      </c>
      <c r="J411">
        <v>-6354</v>
      </c>
      <c r="K411">
        <v>144668</v>
      </c>
      <c r="L411">
        <v>13914</v>
      </c>
      <c r="M411">
        <v>135773</v>
      </c>
      <c r="N411" s="6" t="str">
        <f t="shared" si="6"/>
        <v>A3_R2_C1Centre-Val de Loire2020_2035RésineuxPublic</v>
      </c>
    </row>
    <row r="412" spans="1:14" x14ac:dyDescent="0.3">
      <c r="A412" t="s">
        <v>216</v>
      </c>
      <c r="B412" t="s">
        <v>28</v>
      </c>
      <c r="C412" t="s">
        <v>214</v>
      </c>
      <c r="D412" t="s">
        <v>114</v>
      </c>
      <c r="E412" t="s">
        <v>112</v>
      </c>
      <c r="F412">
        <v>685439</v>
      </c>
      <c r="G412">
        <v>1918570</v>
      </c>
      <c r="H412">
        <v>103400</v>
      </c>
      <c r="I412">
        <v>118041</v>
      </c>
      <c r="J412">
        <v>185016</v>
      </c>
      <c r="K412">
        <v>2401933</v>
      </c>
      <c r="L412">
        <v>1037827</v>
      </c>
      <c r="M412">
        <v>3676999</v>
      </c>
      <c r="N412" s="6" t="str">
        <f t="shared" si="6"/>
        <v>A3_R2_C1Centre-Val de Loire2020_2035FeuillusPrivé</v>
      </c>
    </row>
    <row r="413" spans="1:14" x14ac:dyDescent="0.3">
      <c r="A413" t="s">
        <v>216</v>
      </c>
      <c r="B413" t="s">
        <v>28</v>
      </c>
      <c r="C413" t="s">
        <v>214</v>
      </c>
      <c r="D413" t="s">
        <v>114</v>
      </c>
      <c r="E413" t="s">
        <v>113</v>
      </c>
      <c r="F413">
        <v>137993</v>
      </c>
      <c r="G413">
        <v>351016</v>
      </c>
      <c r="H413">
        <v>28550</v>
      </c>
      <c r="I413">
        <v>23206</v>
      </c>
      <c r="J413">
        <v>7591</v>
      </c>
      <c r="K413">
        <v>458063</v>
      </c>
      <c r="L413">
        <v>62426</v>
      </c>
      <c r="M413">
        <v>523936</v>
      </c>
      <c r="N413" s="6" t="str">
        <f t="shared" si="6"/>
        <v>A3_R2_C1Centre-Val de Loire2020_2035FeuillusPublic</v>
      </c>
    </row>
    <row r="414" spans="1:14" x14ac:dyDescent="0.3">
      <c r="A414" t="s">
        <v>216</v>
      </c>
      <c r="B414" t="s">
        <v>28</v>
      </c>
      <c r="C414" t="s">
        <v>215</v>
      </c>
      <c r="D414" t="s">
        <v>115</v>
      </c>
      <c r="E414" t="s">
        <v>112</v>
      </c>
      <c r="F414">
        <v>581003</v>
      </c>
      <c r="G414">
        <v>234045</v>
      </c>
      <c r="H414">
        <v>39196</v>
      </c>
      <c r="I414">
        <v>6491</v>
      </c>
      <c r="J414">
        <v>-36394</v>
      </c>
      <c r="K414">
        <v>819932</v>
      </c>
      <c r="L414">
        <v>58146</v>
      </c>
      <c r="M414">
        <v>756889</v>
      </c>
      <c r="N414" s="6" t="str">
        <f t="shared" si="6"/>
        <v>A3_R2_C1Centre-Val de Loire2035_2050RésineuxPrivé</v>
      </c>
    </row>
    <row r="415" spans="1:14" x14ac:dyDescent="0.3">
      <c r="A415" t="s">
        <v>216</v>
      </c>
      <c r="B415" t="s">
        <v>28</v>
      </c>
      <c r="C415" t="s">
        <v>215</v>
      </c>
      <c r="D415" t="s">
        <v>115</v>
      </c>
      <c r="E415" t="s">
        <v>113</v>
      </c>
      <c r="F415">
        <v>103853</v>
      </c>
      <c r="G415">
        <v>38556</v>
      </c>
      <c r="H415">
        <v>13275</v>
      </c>
      <c r="I415">
        <v>1373</v>
      </c>
      <c r="J415">
        <v>-14271</v>
      </c>
      <c r="K415">
        <v>144375</v>
      </c>
      <c r="L415">
        <v>9364</v>
      </c>
      <c r="M415">
        <v>109724</v>
      </c>
      <c r="N415" s="6" t="str">
        <f t="shared" si="6"/>
        <v>A3_R2_C1Centre-Val de Loire2035_2050RésineuxPublic</v>
      </c>
    </row>
    <row r="416" spans="1:14" x14ac:dyDescent="0.3">
      <c r="A416" t="s">
        <v>216</v>
      </c>
      <c r="B416" t="s">
        <v>28</v>
      </c>
      <c r="C416" t="s">
        <v>215</v>
      </c>
      <c r="D416" t="s">
        <v>114</v>
      </c>
      <c r="E416" t="s">
        <v>112</v>
      </c>
      <c r="F416">
        <v>892764</v>
      </c>
      <c r="G416">
        <v>2437056</v>
      </c>
      <c r="H416">
        <v>203208</v>
      </c>
      <c r="I416">
        <v>40</v>
      </c>
      <c r="J416">
        <v>116086</v>
      </c>
      <c r="K416">
        <v>3012850</v>
      </c>
      <c r="L416">
        <v>613349</v>
      </c>
      <c r="M416">
        <v>3792716</v>
      </c>
      <c r="N416" s="6" t="str">
        <f t="shared" si="6"/>
        <v>A3_R2_C1Centre-Val de Loire2035_2050FeuillusPrivé</v>
      </c>
    </row>
    <row r="417" spans="1:14" x14ac:dyDescent="0.3">
      <c r="A417" t="s">
        <v>216</v>
      </c>
      <c r="B417" t="s">
        <v>28</v>
      </c>
      <c r="C417" t="s">
        <v>215</v>
      </c>
      <c r="D417" t="s">
        <v>114</v>
      </c>
      <c r="E417" t="s">
        <v>113</v>
      </c>
      <c r="F417">
        <v>156179</v>
      </c>
      <c r="G417">
        <v>389423</v>
      </c>
      <c r="H417">
        <v>25727</v>
      </c>
      <c r="I417">
        <v>7</v>
      </c>
      <c r="J417">
        <v>-13253</v>
      </c>
      <c r="K417">
        <v>507537</v>
      </c>
      <c r="L417">
        <v>42947</v>
      </c>
      <c r="M417">
        <v>521816</v>
      </c>
      <c r="N417" s="6" t="str">
        <f t="shared" si="6"/>
        <v>A3_R2_C1Centre-Val de Loire2035_2050FeuillusPublic</v>
      </c>
    </row>
    <row r="418" spans="1:14" x14ac:dyDescent="0.3">
      <c r="A418" t="s">
        <v>216</v>
      </c>
      <c r="B418" t="s">
        <v>29</v>
      </c>
      <c r="C418" t="s">
        <v>214</v>
      </c>
      <c r="D418" t="s">
        <v>115</v>
      </c>
      <c r="E418" t="s">
        <v>112</v>
      </c>
      <c r="F418">
        <v>525731</v>
      </c>
      <c r="G418">
        <v>217781</v>
      </c>
      <c r="H418">
        <v>46088</v>
      </c>
      <c r="I418">
        <v>6337</v>
      </c>
      <c r="J418">
        <v>-7065</v>
      </c>
      <c r="K418">
        <v>752202</v>
      </c>
      <c r="L418">
        <v>134581</v>
      </c>
      <c r="M418">
        <v>840430</v>
      </c>
      <c r="N418" s="6" t="str">
        <f t="shared" si="6"/>
        <v>A3_R2_C2Centre-Val de Loire2020_2035RésineuxPrivé</v>
      </c>
    </row>
    <row r="419" spans="1:14" x14ac:dyDescent="0.3">
      <c r="A419" t="s">
        <v>216</v>
      </c>
      <c r="B419" t="s">
        <v>29</v>
      </c>
      <c r="C419" t="s">
        <v>214</v>
      </c>
      <c r="D419" t="s">
        <v>115</v>
      </c>
      <c r="E419" t="s">
        <v>113</v>
      </c>
      <c r="F419">
        <v>102470</v>
      </c>
      <c r="G419">
        <v>39401</v>
      </c>
      <c r="H419">
        <v>15461</v>
      </c>
      <c r="I419">
        <v>3818</v>
      </c>
      <c r="J419">
        <v>-6354</v>
      </c>
      <c r="K419">
        <v>144668</v>
      </c>
      <c r="L419">
        <v>13914</v>
      </c>
      <c r="M419">
        <v>135773</v>
      </c>
      <c r="N419" s="6" t="str">
        <f t="shared" si="6"/>
        <v>A3_R2_C2Centre-Val de Loire2020_2035RésineuxPublic</v>
      </c>
    </row>
    <row r="420" spans="1:14" x14ac:dyDescent="0.3">
      <c r="A420" t="s">
        <v>216</v>
      </c>
      <c r="B420" t="s">
        <v>29</v>
      </c>
      <c r="C420" t="s">
        <v>214</v>
      </c>
      <c r="D420" t="s">
        <v>114</v>
      </c>
      <c r="E420" t="s">
        <v>112</v>
      </c>
      <c r="F420">
        <v>685439</v>
      </c>
      <c r="G420">
        <v>1918570</v>
      </c>
      <c r="H420">
        <v>103400</v>
      </c>
      <c r="I420">
        <v>118041</v>
      </c>
      <c r="J420">
        <v>185016</v>
      </c>
      <c r="K420">
        <v>2401933</v>
      </c>
      <c r="L420">
        <v>1037827</v>
      </c>
      <c r="M420">
        <v>3676999</v>
      </c>
      <c r="N420" s="6" t="str">
        <f t="shared" si="6"/>
        <v>A3_R2_C2Centre-Val de Loire2020_2035FeuillusPrivé</v>
      </c>
    </row>
    <row r="421" spans="1:14" x14ac:dyDescent="0.3">
      <c r="A421" t="s">
        <v>216</v>
      </c>
      <c r="B421" t="s">
        <v>29</v>
      </c>
      <c r="C421" t="s">
        <v>214</v>
      </c>
      <c r="D421" t="s">
        <v>114</v>
      </c>
      <c r="E421" t="s">
        <v>113</v>
      </c>
      <c r="F421">
        <v>137993</v>
      </c>
      <c r="G421">
        <v>351016</v>
      </c>
      <c r="H421">
        <v>28550</v>
      </c>
      <c r="I421">
        <v>23206</v>
      </c>
      <c r="J421">
        <v>7591</v>
      </c>
      <c r="K421">
        <v>458063</v>
      </c>
      <c r="L421">
        <v>62426</v>
      </c>
      <c r="M421">
        <v>523936</v>
      </c>
      <c r="N421" s="6" t="str">
        <f t="shared" si="6"/>
        <v>A3_R2_C2Centre-Val de Loire2020_2035FeuillusPublic</v>
      </c>
    </row>
    <row r="422" spans="1:14" x14ac:dyDescent="0.3">
      <c r="A422" t="s">
        <v>216</v>
      </c>
      <c r="B422" t="s">
        <v>29</v>
      </c>
      <c r="C422" t="s">
        <v>215</v>
      </c>
      <c r="D422" t="s">
        <v>115</v>
      </c>
      <c r="E422" t="s">
        <v>112</v>
      </c>
      <c r="F422">
        <v>496935</v>
      </c>
      <c r="G422">
        <v>192798</v>
      </c>
      <c r="H422">
        <v>43113</v>
      </c>
      <c r="I422">
        <v>6320</v>
      </c>
      <c r="J422">
        <v>-45159</v>
      </c>
      <c r="K422">
        <v>692414</v>
      </c>
      <c r="L422">
        <v>145203</v>
      </c>
      <c r="M422">
        <v>691381</v>
      </c>
      <c r="N422" s="6" t="str">
        <f t="shared" si="6"/>
        <v>A3_R2_C2Centre-Val de Loire2035_2050RésineuxPrivé</v>
      </c>
    </row>
    <row r="423" spans="1:14" x14ac:dyDescent="0.3">
      <c r="A423" t="s">
        <v>216</v>
      </c>
      <c r="B423" t="s">
        <v>29</v>
      </c>
      <c r="C423" t="s">
        <v>215</v>
      </c>
      <c r="D423" t="s">
        <v>115</v>
      </c>
      <c r="E423" t="s">
        <v>113</v>
      </c>
      <c r="F423">
        <v>98538</v>
      </c>
      <c r="G423">
        <v>35508</v>
      </c>
      <c r="H423">
        <v>23587</v>
      </c>
      <c r="I423">
        <v>1343</v>
      </c>
      <c r="J423">
        <v>-18112</v>
      </c>
      <c r="K423">
        <v>135671</v>
      </c>
      <c r="L423">
        <v>20095</v>
      </c>
      <c r="M423">
        <v>101792</v>
      </c>
      <c r="N423" s="6" t="str">
        <f t="shared" si="6"/>
        <v>A3_R2_C2Centre-Val de Loire2035_2050RésineuxPublic</v>
      </c>
    </row>
    <row r="424" spans="1:14" x14ac:dyDescent="0.3">
      <c r="A424" t="s">
        <v>216</v>
      </c>
      <c r="B424" t="s">
        <v>29</v>
      </c>
      <c r="C424" t="s">
        <v>215</v>
      </c>
      <c r="D424" t="s">
        <v>114</v>
      </c>
      <c r="E424" t="s">
        <v>112</v>
      </c>
      <c r="F424">
        <v>653984</v>
      </c>
      <c r="G424">
        <v>1725176</v>
      </c>
      <c r="H424">
        <v>128625</v>
      </c>
      <c r="I424">
        <v>39</v>
      </c>
      <c r="J424">
        <v>-33769</v>
      </c>
      <c r="K424">
        <v>2156726</v>
      </c>
      <c r="L424">
        <v>1377155</v>
      </c>
      <c r="M424">
        <v>3369937</v>
      </c>
      <c r="N424" s="6" t="str">
        <f t="shared" si="6"/>
        <v>A3_R2_C2Centre-Val de Loire2035_2050FeuillusPrivé</v>
      </c>
    </row>
    <row r="425" spans="1:14" x14ac:dyDescent="0.3">
      <c r="A425" t="s">
        <v>216</v>
      </c>
      <c r="B425" t="s">
        <v>29</v>
      </c>
      <c r="C425" t="s">
        <v>215</v>
      </c>
      <c r="D425" t="s">
        <v>114</v>
      </c>
      <c r="E425" t="s">
        <v>113</v>
      </c>
      <c r="F425">
        <v>136978</v>
      </c>
      <c r="G425">
        <v>349317</v>
      </c>
      <c r="H425">
        <v>45273</v>
      </c>
      <c r="I425">
        <v>7</v>
      </c>
      <c r="J425">
        <v>-36792</v>
      </c>
      <c r="K425">
        <v>453341</v>
      </c>
      <c r="L425">
        <v>87818</v>
      </c>
      <c r="M425">
        <v>465595</v>
      </c>
      <c r="N425" s="6" t="str">
        <f t="shared" si="6"/>
        <v>A3_R2_C2Centre-Val de Loire2035_2050FeuillusPublic</v>
      </c>
    </row>
    <row r="426" spans="1:14" x14ac:dyDescent="0.3">
      <c r="A426" t="s">
        <v>216</v>
      </c>
      <c r="B426" t="s">
        <v>30</v>
      </c>
      <c r="C426" t="s">
        <v>214</v>
      </c>
      <c r="D426" t="s">
        <v>115</v>
      </c>
      <c r="E426" t="s">
        <v>112</v>
      </c>
      <c r="F426">
        <v>444261</v>
      </c>
      <c r="G426">
        <v>183932</v>
      </c>
      <c r="H426">
        <v>52248</v>
      </c>
      <c r="I426">
        <v>6047</v>
      </c>
      <c r="J426">
        <v>-10205</v>
      </c>
      <c r="K426">
        <v>635563</v>
      </c>
      <c r="L426">
        <v>194056</v>
      </c>
      <c r="M426">
        <v>773986</v>
      </c>
      <c r="N426" s="6" t="str">
        <f t="shared" si="6"/>
        <v>A3_R2_C3Centre-Val de Loire2020_2035RésineuxPrivé</v>
      </c>
    </row>
    <row r="427" spans="1:14" x14ac:dyDescent="0.3">
      <c r="A427" t="s">
        <v>216</v>
      </c>
      <c r="B427" t="s">
        <v>30</v>
      </c>
      <c r="C427" t="s">
        <v>214</v>
      </c>
      <c r="D427" t="s">
        <v>115</v>
      </c>
      <c r="E427" t="s">
        <v>113</v>
      </c>
      <c r="F427">
        <v>90435</v>
      </c>
      <c r="G427">
        <v>34140</v>
      </c>
      <c r="H427">
        <v>23105</v>
      </c>
      <c r="I427">
        <v>3801</v>
      </c>
      <c r="J427">
        <v>-5854</v>
      </c>
      <c r="K427">
        <v>126973</v>
      </c>
      <c r="L427">
        <v>20412</v>
      </c>
      <c r="M427">
        <v>126499</v>
      </c>
      <c r="N427" s="6" t="str">
        <f t="shared" si="6"/>
        <v>A3_R2_C3Centre-Val de Loire2020_2035RésineuxPublic</v>
      </c>
    </row>
    <row r="428" spans="1:14" x14ac:dyDescent="0.3">
      <c r="A428" t="s">
        <v>216</v>
      </c>
      <c r="B428" t="s">
        <v>30</v>
      </c>
      <c r="C428" t="s">
        <v>214</v>
      </c>
      <c r="D428" t="s">
        <v>114</v>
      </c>
      <c r="E428" t="s">
        <v>112</v>
      </c>
      <c r="F428">
        <v>545080</v>
      </c>
      <c r="G428">
        <v>1481542</v>
      </c>
      <c r="H428">
        <v>73333</v>
      </c>
      <c r="I428">
        <v>115016</v>
      </c>
      <c r="J428">
        <v>30323</v>
      </c>
      <c r="K428">
        <v>1877391</v>
      </c>
      <c r="L428">
        <v>1542021</v>
      </c>
      <c r="M428">
        <v>3332111</v>
      </c>
      <c r="N428" s="6" t="str">
        <f t="shared" si="6"/>
        <v>A3_R2_C3Centre-Val de Loire2020_2035FeuillusPrivé</v>
      </c>
    </row>
    <row r="429" spans="1:14" x14ac:dyDescent="0.3">
      <c r="A429" t="s">
        <v>216</v>
      </c>
      <c r="B429" t="s">
        <v>30</v>
      </c>
      <c r="C429" t="s">
        <v>214</v>
      </c>
      <c r="D429" t="s">
        <v>114</v>
      </c>
      <c r="E429" t="s">
        <v>113</v>
      </c>
      <c r="F429">
        <v>122914</v>
      </c>
      <c r="G429">
        <v>311406</v>
      </c>
      <c r="H429">
        <v>41931</v>
      </c>
      <c r="I429">
        <v>23058</v>
      </c>
      <c r="J429">
        <v>-5000</v>
      </c>
      <c r="K429">
        <v>407315</v>
      </c>
      <c r="L429">
        <v>92426</v>
      </c>
      <c r="M429">
        <v>478115</v>
      </c>
      <c r="N429" s="6" t="str">
        <f t="shared" si="6"/>
        <v>A3_R2_C3Centre-Val de Loire2020_2035FeuillusPublic</v>
      </c>
    </row>
    <row r="430" spans="1:14" x14ac:dyDescent="0.3">
      <c r="A430" t="s">
        <v>216</v>
      </c>
      <c r="B430" t="s">
        <v>30</v>
      </c>
      <c r="C430" t="s">
        <v>215</v>
      </c>
      <c r="D430" t="s">
        <v>115</v>
      </c>
      <c r="E430" t="s">
        <v>112</v>
      </c>
      <c r="F430">
        <v>450709</v>
      </c>
      <c r="G430">
        <v>168384</v>
      </c>
      <c r="H430">
        <v>40360</v>
      </c>
      <c r="I430">
        <v>5270</v>
      </c>
      <c r="J430">
        <v>-42023</v>
      </c>
      <c r="K430">
        <v>620925</v>
      </c>
      <c r="L430">
        <v>167654</v>
      </c>
      <c r="M430">
        <v>651058</v>
      </c>
      <c r="N430" s="6" t="str">
        <f t="shared" si="6"/>
        <v>A3_R2_C3Centre-Val de Loire2035_2050RésineuxPrivé</v>
      </c>
    </row>
    <row r="431" spans="1:14" x14ac:dyDescent="0.3">
      <c r="A431" t="s">
        <v>216</v>
      </c>
      <c r="B431" t="s">
        <v>30</v>
      </c>
      <c r="C431" t="s">
        <v>215</v>
      </c>
      <c r="D431" t="s">
        <v>115</v>
      </c>
      <c r="E431" t="s">
        <v>113</v>
      </c>
      <c r="F431">
        <v>84503</v>
      </c>
      <c r="G431">
        <v>29978</v>
      </c>
      <c r="H431">
        <v>27915</v>
      </c>
      <c r="I431">
        <v>1117</v>
      </c>
      <c r="J431">
        <v>-12535</v>
      </c>
      <c r="K431">
        <v>115851</v>
      </c>
      <c r="L431">
        <v>23310</v>
      </c>
      <c r="M431">
        <v>101072</v>
      </c>
      <c r="N431" s="6" t="str">
        <f t="shared" si="6"/>
        <v>A3_R2_C3Centre-Val de Loire2035_2050RésineuxPublic</v>
      </c>
    </row>
    <row r="432" spans="1:14" x14ac:dyDescent="0.3">
      <c r="A432" t="s">
        <v>216</v>
      </c>
      <c r="B432" t="s">
        <v>30</v>
      </c>
      <c r="C432" t="s">
        <v>215</v>
      </c>
      <c r="D432" t="s">
        <v>114</v>
      </c>
      <c r="E432" t="s">
        <v>112</v>
      </c>
      <c r="F432">
        <v>563733</v>
      </c>
      <c r="G432">
        <v>1399721</v>
      </c>
      <c r="H432">
        <v>78799</v>
      </c>
      <c r="I432">
        <v>33</v>
      </c>
      <c r="J432">
        <v>-36597</v>
      </c>
      <c r="K432">
        <v>1777161</v>
      </c>
      <c r="L432">
        <v>1452006</v>
      </c>
      <c r="M432">
        <v>3045092</v>
      </c>
      <c r="N432" s="6" t="str">
        <f t="shared" si="6"/>
        <v>A3_R2_C3Centre-Val de Loire2035_2050FeuillusPrivé</v>
      </c>
    </row>
    <row r="433" spans="1:14" x14ac:dyDescent="0.3">
      <c r="A433" t="s">
        <v>216</v>
      </c>
      <c r="B433" t="s">
        <v>30</v>
      </c>
      <c r="C433" t="s">
        <v>215</v>
      </c>
      <c r="D433" t="s">
        <v>114</v>
      </c>
      <c r="E433" t="s">
        <v>113</v>
      </c>
      <c r="F433">
        <v>118730</v>
      </c>
      <c r="G433">
        <v>296710</v>
      </c>
      <c r="H433">
        <v>48951</v>
      </c>
      <c r="I433">
        <v>6</v>
      </c>
      <c r="J433">
        <v>-20722</v>
      </c>
      <c r="K433">
        <v>387348</v>
      </c>
      <c r="L433">
        <v>93007</v>
      </c>
      <c r="M433">
        <v>436357</v>
      </c>
      <c r="N433" s="6" t="str">
        <f t="shared" si="6"/>
        <v>A3_R2_C3Centre-Val de Loire2035_2050FeuillusPublic</v>
      </c>
    </row>
    <row r="434" spans="1:14" x14ac:dyDescent="0.3">
      <c r="A434" t="s">
        <v>216</v>
      </c>
      <c r="B434" t="s">
        <v>31</v>
      </c>
      <c r="C434" t="s">
        <v>214</v>
      </c>
      <c r="D434" t="s">
        <v>115</v>
      </c>
      <c r="E434" t="s">
        <v>112</v>
      </c>
      <c r="F434">
        <v>477039</v>
      </c>
      <c r="G434">
        <v>197426</v>
      </c>
      <c r="H434">
        <v>40784</v>
      </c>
      <c r="I434">
        <v>15524</v>
      </c>
      <c r="J434">
        <v>23159</v>
      </c>
      <c r="K434">
        <v>681974</v>
      </c>
      <c r="L434">
        <v>145561</v>
      </c>
      <c r="M434">
        <v>866937</v>
      </c>
      <c r="N434" s="6" t="str">
        <f t="shared" si="6"/>
        <v>B1_R1_C1Centre-Val de Loire2020_2035RésineuxPrivé</v>
      </c>
    </row>
    <row r="435" spans="1:14" x14ac:dyDescent="0.3">
      <c r="A435" t="s">
        <v>216</v>
      </c>
      <c r="B435" t="s">
        <v>31</v>
      </c>
      <c r="C435" t="s">
        <v>214</v>
      </c>
      <c r="D435" t="s">
        <v>115</v>
      </c>
      <c r="E435" t="s">
        <v>113</v>
      </c>
      <c r="F435">
        <v>96353</v>
      </c>
      <c r="G435">
        <v>38451</v>
      </c>
      <c r="H435">
        <v>15279</v>
      </c>
      <c r="I435">
        <v>7146</v>
      </c>
      <c r="J435">
        <v>-3266</v>
      </c>
      <c r="K435">
        <v>137578</v>
      </c>
      <c r="L435">
        <v>14512</v>
      </c>
      <c r="M435">
        <v>137990</v>
      </c>
      <c r="N435" s="6" t="str">
        <f t="shared" si="6"/>
        <v>B1_R1_C1Centre-Val de Loire2020_2035RésineuxPublic</v>
      </c>
    </row>
    <row r="436" spans="1:14" x14ac:dyDescent="0.3">
      <c r="A436" t="s">
        <v>216</v>
      </c>
      <c r="B436" t="s">
        <v>31</v>
      </c>
      <c r="C436" t="s">
        <v>214</v>
      </c>
      <c r="D436" t="s">
        <v>114</v>
      </c>
      <c r="E436" t="s">
        <v>112</v>
      </c>
      <c r="F436">
        <v>597213</v>
      </c>
      <c r="G436">
        <v>1675974</v>
      </c>
      <c r="H436">
        <v>62900</v>
      </c>
      <c r="I436">
        <v>303259</v>
      </c>
      <c r="J436">
        <v>316783</v>
      </c>
      <c r="K436">
        <v>2100523</v>
      </c>
      <c r="L436">
        <v>1082042</v>
      </c>
      <c r="M436">
        <v>3674151</v>
      </c>
      <c r="N436" s="6" t="str">
        <f t="shared" si="6"/>
        <v>B1_R1_C1Centre-Val de Loire2020_2035FeuillusPrivé</v>
      </c>
    </row>
    <row r="437" spans="1:14" x14ac:dyDescent="0.3">
      <c r="A437" t="s">
        <v>216</v>
      </c>
      <c r="B437" t="s">
        <v>31</v>
      </c>
      <c r="C437" t="s">
        <v>214</v>
      </c>
      <c r="D437" t="s">
        <v>114</v>
      </c>
      <c r="E437" t="s">
        <v>113</v>
      </c>
      <c r="F437">
        <v>135487</v>
      </c>
      <c r="G437">
        <v>336281</v>
      </c>
      <c r="H437">
        <v>27956</v>
      </c>
      <c r="I437">
        <v>40467</v>
      </c>
      <c r="J437">
        <v>14937</v>
      </c>
      <c r="K437">
        <v>441285</v>
      </c>
      <c r="L437">
        <v>63744</v>
      </c>
      <c r="M437">
        <v>522879</v>
      </c>
      <c r="N437" s="6" t="str">
        <f t="shared" si="6"/>
        <v>B1_R1_C1Centre-Val de Loire2020_2035FeuillusPublic</v>
      </c>
    </row>
    <row r="438" spans="1:14" x14ac:dyDescent="0.3">
      <c r="A438" t="s">
        <v>216</v>
      </c>
      <c r="B438" t="s">
        <v>31</v>
      </c>
      <c r="C438" t="s">
        <v>215</v>
      </c>
      <c r="D438" t="s">
        <v>115</v>
      </c>
      <c r="E438" t="s">
        <v>112</v>
      </c>
      <c r="F438">
        <v>505757</v>
      </c>
      <c r="G438">
        <v>199531</v>
      </c>
      <c r="H438">
        <v>20757</v>
      </c>
      <c r="I438">
        <v>18228</v>
      </c>
      <c r="J438">
        <v>24798</v>
      </c>
      <c r="K438">
        <v>708159</v>
      </c>
      <c r="L438">
        <v>93678</v>
      </c>
      <c r="M438">
        <v>853815</v>
      </c>
      <c r="N438" s="6" t="str">
        <f t="shared" si="6"/>
        <v>B1_R1_C1Centre-Val de Loire2035_2050RésineuxPrivé</v>
      </c>
    </row>
    <row r="439" spans="1:14" x14ac:dyDescent="0.3">
      <c r="A439" t="s">
        <v>216</v>
      </c>
      <c r="B439" t="s">
        <v>31</v>
      </c>
      <c r="C439" t="s">
        <v>215</v>
      </c>
      <c r="D439" t="s">
        <v>115</v>
      </c>
      <c r="E439" t="s">
        <v>113</v>
      </c>
      <c r="F439">
        <v>90963</v>
      </c>
      <c r="G439">
        <v>33004</v>
      </c>
      <c r="H439">
        <v>13425</v>
      </c>
      <c r="I439">
        <v>1667</v>
      </c>
      <c r="J439">
        <v>-3748</v>
      </c>
      <c r="K439">
        <v>125517</v>
      </c>
      <c r="L439">
        <v>12685</v>
      </c>
      <c r="M439">
        <v>123834</v>
      </c>
      <c r="N439" s="6" t="str">
        <f t="shared" si="6"/>
        <v>B1_R1_C1Centre-Val de Loire2035_2050RésineuxPublic</v>
      </c>
    </row>
    <row r="440" spans="1:14" x14ac:dyDescent="0.3">
      <c r="A440" t="s">
        <v>216</v>
      </c>
      <c r="B440" t="s">
        <v>31</v>
      </c>
      <c r="C440" t="s">
        <v>215</v>
      </c>
      <c r="D440" t="s">
        <v>114</v>
      </c>
      <c r="E440" t="s">
        <v>112</v>
      </c>
      <c r="F440">
        <v>631620</v>
      </c>
      <c r="G440">
        <v>1666831</v>
      </c>
      <c r="H440">
        <v>50646</v>
      </c>
      <c r="I440">
        <v>13321</v>
      </c>
      <c r="J440">
        <v>555512</v>
      </c>
      <c r="K440">
        <v>2083959</v>
      </c>
      <c r="L440">
        <v>865956</v>
      </c>
      <c r="M440">
        <v>3944486</v>
      </c>
      <c r="N440" s="6" t="str">
        <f t="shared" si="6"/>
        <v>B1_R1_C1Centre-Val de Loire2035_2050FeuillusPrivé</v>
      </c>
    </row>
    <row r="441" spans="1:14" x14ac:dyDescent="0.3">
      <c r="A441" t="s">
        <v>216</v>
      </c>
      <c r="B441" t="s">
        <v>31</v>
      </c>
      <c r="C441" t="s">
        <v>215</v>
      </c>
      <c r="D441" t="s">
        <v>114</v>
      </c>
      <c r="E441" t="s">
        <v>113</v>
      </c>
      <c r="F441">
        <v>127661</v>
      </c>
      <c r="G441">
        <v>336296</v>
      </c>
      <c r="H441">
        <v>24800</v>
      </c>
      <c r="I441">
        <v>34</v>
      </c>
      <c r="J441">
        <v>26609</v>
      </c>
      <c r="K441">
        <v>433227</v>
      </c>
      <c r="L441">
        <v>51010</v>
      </c>
      <c r="M441">
        <v>531589</v>
      </c>
      <c r="N441" s="6" t="str">
        <f t="shared" si="6"/>
        <v>B1_R1_C1Centre-Val de Loire2035_2050FeuillusPublic</v>
      </c>
    </row>
    <row r="442" spans="1:14" x14ac:dyDescent="0.3">
      <c r="A442" t="s">
        <v>216</v>
      </c>
      <c r="B442" t="s">
        <v>33</v>
      </c>
      <c r="C442" t="s">
        <v>214</v>
      </c>
      <c r="D442" t="s">
        <v>115</v>
      </c>
      <c r="E442" t="s">
        <v>112</v>
      </c>
      <c r="F442">
        <v>473992</v>
      </c>
      <c r="G442">
        <v>197057</v>
      </c>
      <c r="H442">
        <v>41034</v>
      </c>
      <c r="I442">
        <v>15524</v>
      </c>
      <c r="J442">
        <v>24556</v>
      </c>
      <c r="K442">
        <v>678580</v>
      </c>
      <c r="L442">
        <v>145301</v>
      </c>
      <c r="M442">
        <v>867167</v>
      </c>
      <c r="N442" s="6" t="str">
        <f t="shared" si="6"/>
        <v>B1_R1_C2Centre-Val de Loire2020_2035RésineuxPrivé</v>
      </c>
    </row>
    <row r="443" spans="1:14" x14ac:dyDescent="0.3">
      <c r="A443" t="s">
        <v>216</v>
      </c>
      <c r="B443" t="s">
        <v>33</v>
      </c>
      <c r="C443" t="s">
        <v>214</v>
      </c>
      <c r="D443" t="s">
        <v>115</v>
      </c>
      <c r="E443" t="s">
        <v>113</v>
      </c>
      <c r="F443">
        <v>95543</v>
      </c>
      <c r="G443">
        <v>38140</v>
      </c>
      <c r="H443">
        <v>15295</v>
      </c>
      <c r="I443">
        <v>7146</v>
      </c>
      <c r="J443">
        <v>-2841</v>
      </c>
      <c r="K443">
        <v>136436</v>
      </c>
      <c r="L443">
        <v>14521</v>
      </c>
      <c r="M443">
        <v>138071</v>
      </c>
      <c r="N443" s="6" t="str">
        <f t="shared" si="6"/>
        <v>B1_R1_C2Centre-Val de Loire2020_2035RésineuxPublic</v>
      </c>
    </row>
    <row r="444" spans="1:14" x14ac:dyDescent="0.3">
      <c r="A444" t="s">
        <v>216</v>
      </c>
      <c r="B444" t="s">
        <v>33</v>
      </c>
      <c r="C444" t="s">
        <v>214</v>
      </c>
      <c r="D444" t="s">
        <v>114</v>
      </c>
      <c r="E444" t="s">
        <v>112</v>
      </c>
      <c r="F444">
        <v>594401</v>
      </c>
      <c r="G444">
        <v>1668780</v>
      </c>
      <c r="H444">
        <v>64269</v>
      </c>
      <c r="I444">
        <v>303259</v>
      </c>
      <c r="J444">
        <v>322252</v>
      </c>
      <c r="K444">
        <v>2091560</v>
      </c>
      <c r="L444">
        <v>1081037</v>
      </c>
      <c r="M444">
        <v>3674676</v>
      </c>
      <c r="N444" s="6" t="str">
        <f t="shared" si="6"/>
        <v>B1_R1_C2Centre-Val de Loire2020_2035FeuillusPrivé</v>
      </c>
    </row>
    <row r="445" spans="1:14" x14ac:dyDescent="0.3">
      <c r="A445" t="s">
        <v>216</v>
      </c>
      <c r="B445" t="s">
        <v>33</v>
      </c>
      <c r="C445" t="s">
        <v>214</v>
      </c>
      <c r="D445" t="s">
        <v>114</v>
      </c>
      <c r="E445" t="s">
        <v>113</v>
      </c>
      <c r="F445">
        <v>134944</v>
      </c>
      <c r="G445">
        <v>334745</v>
      </c>
      <c r="H445">
        <v>27968</v>
      </c>
      <c r="I445">
        <v>40467</v>
      </c>
      <c r="J445">
        <v>15981</v>
      </c>
      <c r="K445">
        <v>439341</v>
      </c>
      <c r="L445">
        <v>63768</v>
      </c>
      <c r="M445">
        <v>523000</v>
      </c>
      <c r="N445" s="6" t="str">
        <f t="shared" si="6"/>
        <v>B1_R1_C2Centre-Val de Loire2020_2035FeuillusPublic</v>
      </c>
    </row>
    <row r="446" spans="1:14" x14ac:dyDescent="0.3">
      <c r="A446" t="s">
        <v>216</v>
      </c>
      <c r="B446" t="s">
        <v>33</v>
      </c>
      <c r="C446" t="s">
        <v>215</v>
      </c>
      <c r="D446" t="s">
        <v>115</v>
      </c>
      <c r="E446" t="s">
        <v>112</v>
      </c>
      <c r="F446">
        <v>503173</v>
      </c>
      <c r="G446">
        <v>196066</v>
      </c>
      <c r="H446">
        <v>39624</v>
      </c>
      <c r="I446">
        <v>17732</v>
      </c>
      <c r="J446">
        <v>-27605</v>
      </c>
      <c r="K446">
        <v>702012</v>
      </c>
      <c r="L446">
        <v>163709</v>
      </c>
      <c r="M446">
        <v>768031</v>
      </c>
      <c r="N446" s="6" t="str">
        <f t="shared" si="6"/>
        <v>B1_R1_C2Centre-Val de Loire2035_2050RésineuxPrivé</v>
      </c>
    </row>
    <row r="447" spans="1:14" x14ac:dyDescent="0.3">
      <c r="A447" t="s">
        <v>216</v>
      </c>
      <c r="B447" t="s">
        <v>33</v>
      </c>
      <c r="C447" t="s">
        <v>215</v>
      </c>
      <c r="D447" t="s">
        <v>115</v>
      </c>
      <c r="E447" t="s">
        <v>113</v>
      </c>
      <c r="F447">
        <v>95833</v>
      </c>
      <c r="G447">
        <v>33830</v>
      </c>
      <c r="H447">
        <v>25488</v>
      </c>
      <c r="I447">
        <v>1630</v>
      </c>
      <c r="J447">
        <v>-13607</v>
      </c>
      <c r="K447">
        <v>131133</v>
      </c>
      <c r="L447">
        <v>22535</v>
      </c>
      <c r="M447">
        <v>112116</v>
      </c>
      <c r="N447" s="6" t="str">
        <f t="shared" si="6"/>
        <v>B1_R1_C2Centre-Val de Loire2035_2050RésineuxPublic</v>
      </c>
    </row>
    <row r="448" spans="1:14" x14ac:dyDescent="0.3">
      <c r="A448" t="s">
        <v>216</v>
      </c>
      <c r="B448" t="s">
        <v>33</v>
      </c>
      <c r="C448" t="s">
        <v>215</v>
      </c>
      <c r="D448" t="s">
        <v>114</v>
      </c>
      <c r="E448" t="s">
        <v>112</v>
      </c>
      <c r="F448">
        <v>621970</v>
      </c>
      <c r="G448">
        <v>1616223</v>
      </c>
      <c r="H448">
        <v>93077</v>
      </c>
      <c r="I448">
        <v>13178</v>
      </c>
      <c r="J448">
        <v>12916</v>
      </c>
      <c r="K448">
        <v>2029997</v>
      </c>
      <c r="L448">
        <v>1493641</v>
      </c>
      <c r="M448">
        <v>3439412</v>
      </c>
      <c r="N448" s="6" t="str">
        <f t="shared" si="6"/>
        <v>B1_R1_C2Centre-Val de Loire2035_2050FeuillusPrivé</v>
      </c>
    </row>
    <row r="449" spans="1:14" x14ac:dyDescent="0.3">
      <c r="A449" t="s">
        <v>216</v>
      </c>
      <c r="B449" t="s">
        <v>33</v>
      </c>
      <c r="C449" t="s">
        <v>215</v>
      </c>
      <c r="D449" t="s">
        <v>114</v>
      </c>
      <c r="E449" t="s">
        <v>113</v>
      </c>
      <c r="F449">
        <v>129899</v>
      </c>
      <c r="G449">
        <v>335003</v>
      </c>
      <c r="H449">
        <v>47319</v>
      </c>
      <c r="I449">
        <v>33</v>
      </c>
      <c r="J449">
        <v>-27864</v>
      </c>
      <c r="K449">
        <v>433946</v>
      </c>
      <c r="L449">
        <v>94218</v>
      </c>
      <c r="M449">
        <v>469368</v>
      </c>
      <c r="N449" s="6" t="str">
        <f t="shared" si="6"/>
        <v>B1_R1_C2Centre-Val de Loire2035_2050FeuillusPublic</v>
      </c>
    </row>
    <row r="450" spans="1:14" x14ac:dyDescent="0.3">
      <c r="A450" t="s">
        <v>216</v>
      </c>
      <c r="B450" t="s">
        <v>35</v>
      </c>
      <c r="C450" t="s">
        <v>214</v>
      </c>
      <c r="D450" t="s">
        <v>115</v>
      </c>
      <c r="E450" t="s">
        <v>112</v>
      </c>
      <c r="F450">
        <v>477860</v>
      </c>
      <c r="G450">
        <v>198035</v>
      </c>
      <c r="H450">
        <v>54308</v>
      </c>
      <c r="I450">
        <v>14981</v>
      </c>
      <c r="J450">
        <v>-22628</v>
      </c>
      <c r="K450">
        <v>683591</v>
      </c>
      <c r="L450">
        <v>194132</v>
      </c>
      <c r="M450">
        <v>787774</v>
      </c>
      <c r="N450" s="6" t="str">
        <f t="shared" si="6"/>
        <v>B1_R1_C3Centre-Val de Loire2020_2035RésineuxPrivé</v>
      </c>
    </row>
    <row r="451" spans="1:14" x14ac:dyDescent="0.3">
      <c r="A451" t="s">
        <v>216</v>
      </c>
      <c r="B451" t="s">
        <v>35</v>
      </c>
      <c r="C451" t="s">
        <v>214</v>
      </c>
      <c r="D451" t="s">
        <v>115</v>
      </c>
      <c r="E451" t="s">
        <v>113</v>
      </c>
      <c r="F451">
        <v>98511</v>
      </c>
      <c r="G451">
        <v>38732</v>
      </c>
      <c r="H451">
        <v>22124</v>
      </c>
      <c r="I451">
        <v>6985</v>
      </c>
      <c r="J451">
        <v>-10399</v>
      </c>
      <c r="K451">
        <v>140008</v>
      </c>
      <c r="L451">
        <v>20306</v>
      </c>
      <c r="M451">
        <v>126259</v>
      </c>
      <c r="N451" s="6" t="str">
        <f t="shared" ref="N451:N514" si="7">B451&amp;A451&amp;C451&amp;D451&amp;E451</f>
        <v>B1_R1_C3Centre-Val de Loire2020_2035RésineuxPublic</v>
      </c>
    </row>
    <row r="452" spans="1:14" x14ac:dyDescent="0.3">
      <c r="A452" t="s">
        <v>216</v>
      </c>
      <c r="B452" t="s">
        <v>35</v>
      </c>
      <c r="C452" t="s">
        <v>214</v>
      </c>
      <c r="D452" t="s">
        <v>114</v>
      </c>
      <c r="E452" t="s">
        <v>112</v>
      </c>
      <c r="F452">
        <v>594538</v>
      </c>
      <c r="G452">
        <v>1672534</v>
      </c>
      <c r="H452">
        <v>87664</v>
      </c>
      <c r="I452">
        <v>297451</v>
      </c>
      <c r="J452">
        <v>-78408</v>
      </c>
      <c r="K452">
        <v>2095640</v>
      </c>
      <c r="L452">
        <v>1501874</v>
      </c>
      <c r="M452">
        <v>3300921</v>
      </c>
      <c r="N452" s="6" t="str">
        <f t="shared" si="7"/>
        <v>B1_R1_C3Centre-Val de Loire2020_2035FeuillusPrivé</v>
      </c>
    </row>
    <row r="453" spans="1:14" x14ac:dyDescent="0.3">
      <c r="A453" t="s">
        <v>216</v>
      </c>
      <c r="B453" t="s">
        <v>35</v>
      </c>
      <c r="C453" t="s">
        <v>214</v>
      </c>
      <c r="D453" t="s">
        <v>114</v>
      </c>
      <c r="E453" t="s">
        <v>113</v>
      </c>
      <c r="F453">
        <v>136346</v>
      </c>
      <c r="G453">
        <v>335866</v>
      </c>
      <c r="H453">
        <v>40858</v>
      </c>
      <c r="I453">
        <v>40003</v>
      </c>
      <c r="J453">
        <v>-24019</v>
      </c>
      <c r="K453">
        <v>441741</v>
      </c>
      <c r="L453">
        <v>90771</v>
      </c>
      <c r="M453">
        <v>474095</v>
      </c>
      <c r="N453" s="6" t="str">
        <f t="shared" si="7"/>
        <v>B1_R1_C3Centre-Val de Loire2020_2035FeuillusPublic</v>
      </c>
    </row>
    <row r="454" spans="1:14" x14ac:dyDescent="0.3">
      <c r="A454" t="s">
        <v>216</v>
      </c>
      <c r="B454" t="s">
        <v>35</v>
      </c>
      <c r="C454" t="s">
        <v>215</v>
      </c>
      <c r="D454" t="s">
        <v>115</v>
      </c>
      <c r="E454" t="s">
        <v>112</v>
      </c>
      <c r="F454">
        <v>497582</v>
      </c>
      <c r="G454">
        <v>187423</v>
      </c>
      <c r="H454">
        <v>46439</v>
      </c>
      <c r="I454">
        <v>14799</v>
      </c>
      <c r="J454">
        <v>-54682</v>
      </c>
      <c r="K454">
        <v>687095</v>
      </c>
      <c r="L454">
        <v>175791</v>
      </c>
      <c r="M454">
        <v>691540</v>
      </c>
      <c r="N454" s="6" t="str">
        <f t="shared" si="7"/>
        <v>B1_R1_C3Centre-Val de Loire2035_2050RésineuxPrivé</v>
      </c>
    </row>
    <row r="455" spans="1:14" x14ac:dyDescent="0.3">
      <c r="A455" t="s">
        <v>216</v>
      </c>
      <c r="B455" t="s">
        <v>35</v>
      </c>
      <c r="C455" t="s">
        <v>215</v>
      </c>
      <c r="D455" t="s">
        <v>115</v>
      </c>
      <c r="E455" t="s">
        <v>113</v>
      </c>
      <c r="F455">
        <v>94151</v>
      </c>
      <c r="G455">
        <v>33952</v>
      </c>
      <c r="H455">
        <v>23753</v>
      </c>
      <c r="I455">
        <v>1356</v>
      </c>
      <c r="J455">
        <v>-17355</v>
      </c>
      <c r="K455">
        <v>129709</v>
      </c>
      <c r="L455">
        <v>23007</v>
      </c>
      <c r="M455">
        <v>100847</v>
      </c>
      <c r="N455" s="6" t="str">
        <f t="shared" si="7"/>
        <v>B1_R1_C3Centre-Val de Loire2035_2050RésineuxPublic</v>
      </c>
    </row>
    <row r="456" spans="1:14" x14ac:dyDescent="0.3">
      <c r="A456" t="s">
        <v>216</v>
      </c>
      <c r="B456" t="s">
        <v>35</v>
      </c>
      <c r="C456" t="s">
        <v>215</v>
      </c>
      <c r="D456" t="s">
        <v>114</v>
      </c>
      <c r="E456" t="s">
        <v>112</v>
      </c>
      <c r="F456">
        <v>636108</v>
      </c>
      <c r="G456">
        <v>1561705</v>
      </c>
      <c r="H456">
        <v>123355</v>
      </c>
      <c r="I456">
        <v>12024</v>
      </c>
      <c r="J456">
        <v>-123226</v>
      </c>
      <c r="K456">
        <v>1990202</v>
      </c>
      <c r="L456">
        <v>1352419</v>
      </c>
      <c r="M456">
        <v>2999112</v>
      </c>
      <c r="N456" s="6" t="str">
        <f t="shared" si="7"/>
        <v>B1_R1_C3Centre-Val de Loire2035_2050FeuillusPrivé</v>
      </c>
    </row>
    <row r="457" spans="1:14" x14ac:dyDescent="0.3">
      <c r="A457" t="s">
        <v>216</v>
      </c>
      <c r="B457" t="s">
        <v>35</v>
      </c>
      <c r="C457" t="s">
        <v>215</v>
      </c>
      <c r="D457" t="s">
        <v>114</v>
      </c>
      <c r="E457" t="s">
        <v>113</v>
      </c>
      <c r="F457">
        <v>129633</v>
      </c>
      <c r="G457">
        <v>326831</v>
      </c>
      <c r="H457">
        <v>46156</v>
      </c>
      <c r="I457">
        <v>28</v>
      </c>
      <c r="J457">
        <v>-42319</v>
      </c>
      <c r="K457">
        <v>425677</v>
      </c>
      <c r="L457">
        <v>87128</v>
      </c>
      <c r="M457">
        <v>427268</v>
      </c>
      <c r="N457" s="6" t="str">
        <f t="shared" si="7"/>
        <v>B1_R1_C3Centre-Val de Loire2035_2050FeuillusPublic</v>
      </c>
    </row>
    <row r="458" spans="1:14" x14ac:dyDescent="0.3">
      <c r="A458" t="s">
        <v>216</v>
      </c>
      <c r="B458" t="s">
        <v>37</v>
      </c>
      <c r="C458" t="s">
        <v>214</v>
      </c>
      <c r="D458" t="s">
        <v>115</v>
      </c>
      <c r="E458" t="s">
        <v>112</v>
      </c>
      <c r="F458">
        <v>482631</v>
      </c>
      <c r="G458">
        <v>201253</v>
      </c>
      <c r="H458">
        <v>40923</v>
      </c>
      <c r="I458">
        <v>6306</v>
      </c>
      <c r="J458">
        <v>12449</v>
      </c>
      <c r="K458">
        <v>691727</v>
      </c>
      <c r="L458">
        <v>139489</v>
      </c>
      <c r="M458">
        <v>840361</v>
      </c>
      <c r="N458" s="6" t="str">
        <f t="shared" si="7"/>
        <v>B1_R2_C1Centre-Val de Loire2020_2035RésineuxPrivé</v>
      </c>
    </row>
    <row r="459" spans="1:14" x14ac:dyDescent="0.3">
      <c r="A459" t="s">
        <v>216</v>
      </c>
      <c r="B459" t="s">
        <v>37</v>
      </c>
      <c r="C459" t="s">
        <v>214</v>
      </c>
      <c r="D459" t="s">
        <v>115</v>
      </c>
      <c r="E459" t="s">
        <v>113</v>
      </c>
      <c r="F459">
        <v>97656</v>
      </c>
      <c r="G459">
        <v>37690</v>
      </c>
      <c r="H459">
        <v>15171</v>
      </c>
      <c r="I459">
        <v>3795</v>
      </c>
      <c r="J459">
        <v>-4122</v>
      </c>
      <c r="K459">
        <v>138033</v>
      </c>
      <c r="L459">
        <v>13873</v>
      </c>
      <c r="M459">
        <v>135460</v>
      </c>
      <c r="N459" s="6" t="str">
        <f t="shared" si="7"/>
        <v>B1_R2_C1Centre-Val de Loire2020_2035RésineuxPublic</v>
      </c>
    </row>
    <row r="460" spans="1:14" x14ac:dyDescent="0.3">
      <c r="A460" t="s">
        <v>216</v>
      </c>
      <c r="B460" t="s">
        <v>37</v>
      </c>
      <c r="C460" t="s">
        <v>214</v>
      </c>
      <c r="D460" t="s">
        <v>114</v>
      </c>
      <c r="E460" t="s">
        <v>112</v>
      </c>
      <c r="F460">
        <v>589868</v>
      </c>
      <c r="G460">
        <v>1644742</v>
      </c>
      <c r="H460">
        <v>65094</v>
      </c>
      <c r="I460">
        <v>117506</v>
      </c>
      <c r="J460">
        <v>342008</v>
      </c>
      <c r="K460">
        <v>2066863</v>
      </c>
      <c r="L460">
        <v>1080439</v>
      </c>
      <c r="M460">
        <v>3687102</v>
      </c>
      <c r="N460" s="6" t="str">
        <f t="shared" si="7"/>
        <v>B1_R2_C1Centre-Val de Loire2020_2035FeuillusPrivé</v>
      </c>
    </row>
    <row r="461" spans="1:14" x14ac:dyDescent="0.3">
      <c r="A461" t="s">
        <v>216</v>
      </c>
      <c r="B461" t="s">
        <v>37</v>
      </c>
      <c r="C461" t="s">
        <v>214</v>
      </c>
      <c r="D461" t="s">
        <v>114</v>
      </c>
      <c r="E461" t="s">
        <v>113</v>
      </c>
      <c r="F461">
        <v>131742</v>
      </c>
      <c r="G461">
        <v>337037</v>
      </c>
      <c r="H461">
        <v>27860</v>
      </c>
      <c r="I461">
        <v>23221</v>
      </c>
      <c r="J461">
        <v>16749</v>
      </c>
      <c r="K461">
        <v>439400</v>
      </c>
      <c r="L461">
        <v>63061</v>
      </c>
      <c r="M461">
        <v>523652</v>
      </c>
      <c r="N461" s="6" t="str">
        <f t="shared" si="7"/>
        <v>B1_R2_C1Centre-Val de Loire2020_2035FeuillusPublic</v>
      </c>
    </row>
    <row r="462" spans="1:14" x14ac:dyDescent="0.3">
      <c r="A462" t="s">
        <v>216</v>
      </c>
      <c r="B462" t="s">
        <v>37</v>
      </c>
      <c r="C462" t="s">
        <v>215</v>
      </c>
      <c r="D462" t="s">
        <v>115</v>
      </c>
      <c r="E462" t="s">
        <v>112</v>
      </c>
      <c r="F462">
        <v>498349</v>
      </c>
      <c r="G462">
        <v>195098</v>
      </c>
      <c r="H462">
        <v>20866</v>
      </c>
      <c r="I462">
        <v>6491</v>
      </c>
      <c r="J462">
        <v>9712</v>
      </c>
      <c r="K462">
        <v>696183</v>
      </c>
      <c r="L462">
        <v>83243</v>
      </c>
      <c r="M462">
        <v>789761</v>
      </c>
      <c r="N462" s="6" t="str">
        <f t="shared" si="7"/>
        <v>B1_R2_C1Centre-Val de Loire2035_2050RésineuxPrivé</v>
      </c>
    </row>
    <row r="463" spans="1:14" x14ac:dyDescent="0.3">
      <c r="A463" t="s">
        <v>216</v>
      </c>
      <c r="B463" t="s">
        <v>37</v>
      </c>
      <c r="C463" t="s">
        <v>215</v>
      </c>
      <c r="D463" t="s">
        <v>115</v>
      </c>
      <c r="E463" t="s">
        <v>113</v>
      </c>
      <c r="F463">
        <v>90601</v>
      </c>
      <c r="G463">
        <v>33188</v>
      </c>
      <c r="H463">
        <v>13297</v>
      </c>
      <c r="I463">
        <v>1373</v>
      </c>
      <c r="J463">
        <v>-6037</v>
      </c>
      <c r="K463">
        <v>125374</v>
      </c>
      <c r="L463">
        <v>11524</v>
      </c>
      <c r="M463">
        <v>116390</v>
      </c>
      <c r="N463" s="6" t="str">
        <f t="shared" si="7"/>
        <v>B1_R2_C1Centre-Val de Loire2035_2050RésineuxPublic</v>
      </c>
    </row>
    <row r="464" spans="1:14" x14ac:dyDescent="0.3">
      <c r="A464" t="s">
        <v>216</v>
      </c>
      <c r="B464" t="s">
        <v>37</v>
      </c>
      <c r="C464" t="s">
        <v>215</v>
      </c>
      <c r="D464" t="s">
        <v>114</v>
      </c>
      <c r="E464" t="s">
        <v>112</v>
      </c>
      <c r="F464">
        <v>630286</v>
      </c>
      <c r="G464">
        <v>1687594</v>
      </c>
      <c r="H464">
        <v>54461</v>
      </c>
      <c r="I464">
        <v>40</v>
      </c>
      <c r="J464">
        <v>549680</v>
      </c>
      <c r="K464">
        <v>2100008</v>
      </c>
      <c r="L464">
        <v>863794</v>
      </c>
      <c r="M464">
        <v>3946310</v>
      </c>
      <c r="N464" s="6" t="str">
        <f t="shared" si="7"/>
        <v>B1_R2_C1Centre-Val de Loire2035_2050FeuillusPrivé</v>
      </c>
    </row>
    <row r="465" spans="1:14" x14ac:dyDescent="0.3">
      <c r="A465" t="s">
        <v>216</v>
      </c>
      <c r="B465" t="s">
        <v>37</v>
      </c>
      <c r="C465" t="s">
        <v>215</v>
      </c>
      <c r="D465" t="s">
        <v>114</v>
      </c>
      <c r="E465" t="s">
        <v>113</v>
      </c>
      <c r="F465">
        <v>128812</v>
      </c>
      <c r="G465">
        <v>337564</v>
      </c>
      <c r="H465">
        <v>24234</v>
      </c>
      <c r="I465">
        <v>7</v>
      </c>
      <c r="J465">
        <v>26563</v>
      </c>
      <c r="K465">
        <v>435192</v>
      </c>
      <c r="L465">
        <v>50068</v>
      </c>
      <c r="M465">
        <v>532556</v>
      </c>
      <c r="N465" s="6" t="str">
        <f t="shared" si="7"/>
        <v>B1_R2_C1Centre-Val de Loire2035_2050FeuillusPublic</v>
      </c>
    </row>
    <row r="466" spans="1:14" x14ac:dyDescent="0.3">
      <c r="A466" t="s">
        <v>216</v>
      </c>
      <c r="B466" t="s">
        <v>38</v>
      </c>
      <c r="C466" t="s">
        <v>214</v>
      </c>
      <c r="D466" t="s">
        <v>115</v>
      </c>
      <c r="E466" t="s">
        <v>112</v>
      </c>
      <c r="F466">
        <v>482631</v>
      </c>
      <c r="G466">
        <v>201253</v>
      </c>
      <c r="H466">
        <v>40923</v>
      </c>
      <c r="I466">
        <v>6306</v>
      </c>
      <c r="J466">
        <v>12449</v>
      </c>
      <c r="K466">
        <v>691727</v>
      </c>
      <c r="L466">
        <v>139489</v>
      </c>
      <c r="M466">
        <v>840361</v>
      </c>
      <c r="N466" s="6" t="str">
        <f t="shared" si="7"/>
        <v>B1_R2_C2Centre-Val de Loire2020_2035RésineuxPrivé</v>
      </c>
    </row>
    <row r="467" spans="1:14" x14ac:dyDescent="0.3">
      <c r="A467" t="s">
        <v>216</v>
      </c>
      <c r="B467" t="s">
        <v>38</v>
      </c>
      <c r="C467" t="s">
        <v>214</v>
      </c>
      <c r="D467" t="s">
        <v>115</v>
      </c>
      <c r="E467" t="s">
        <v>113</v>
      </c>
      <c r="F467">
        <v>97656</v>
      </c>
      <c r="G467">
        <v>37690</v>
      </c>
      <c r="H467">
        <v>15171</v>
      </c>
      <c r="I467">
        <v>3795</v>
      </c>
      <c r="J467">
        <v>-4122</v>
      </c>
      <c r="K467">
        <v>138033</v>
      </c>
      <c r="L467">
        <v>13873</v>
      </c>
      <c r="M467">
        <v>135460</v>
      </c>
      <c r="N467" s="6" t="str">
        <f t="shared" si="7"/>
        <v>B1_R2_C2Centre-Val de Loire2020_2035RésineuxPublic</v>
      </c>
    </row>
    <row r="468" spans="1:14" x14ac:dyDescent="0.3">
      <c r="A468" t="s">
        <v>216</v>
      </c>
      <c r="B468" t="s">
        <v>38</v>
      </c>
      <c r="C468" t="s">
        <v>214</v>
      </c>
      <c r="D468" t="s">
        <v>114</v>
      </c>
      <c r="E468" t="s">
        <v>112</v>
      </c>
      <c r="F468">
        <v>589868</v>
      </c>
      <c r="G468">
        <v>1644742</v>
      </c>
      <c r="H468">
        <v>65094</v>
      </c>
      <c r="I468">
        <v>117506</v>
      </c>
      <c r="J468">
        <v>342008</v>
      </c>
      <c r="K468">
        <v>2066863</v>
      </c>
      <c r="L468">
        <v>1080439</v>
      </c>
      <c r="M468">
        <v>3687102</v>
      </c>
      <c r="N468" s="6" t="str">
        <f t="shared" si="7"/>
        <v>B1_R2_C2Centre-Val de Loire2020_2035FeuillusPrivé</v>
      </c>
    </row>
    <row r="469" spans="1:14" x14ac:dyDescent="0.3">
      <c r="A469" t="s">
        <v>216</v>
      </c>
      <c r="B469" t="s">
        <v>38</v>
      </c>
      <c r="C469" t="s">
        <v>214</v>
      </c>
      <c r="D469" t="s">
        <v>114</v>
      </c>
      <c r="E469" t="s">
        <v>113</v>
      </c>
      <c r="F469">
        <v>131742</v>
      </c>
      <c r="G469">
        <v>337037</v>
      </c>
      <c r="H469">
        <v>27860</v>
      </c>
      <c r="I469">
        <v>23221</v>
      </c>
      <c r="J469">
        <v>16749</v>
      </c>
      <c r="K469">
        <v>439400</v>
      </c>
      <c r="L469">
        <v>63061</v>
      </c>
      <c r="M469">
        <v>523652</v>
      </c>
      <c r="N469" s="6" t="str">
        <f t="shared" si="7"/>
        <v>B1_R2_C2Centre-Val de Loire2020_2035FeuillusPublic</v>
      </c>
    </row>
    <row r="470" spans="1:14" x14ac:dyDescent="0.3">
      <c r="A470" t="s">
        <v>216</v>
      </c>
      <c r="B470" t="s">
        <v>38</v>
      </c>
      <c r="C470" t="s">
        <v>215</v>
      </c>
      <c r="D470" t="s">
        <v>115</v>
      </c>
      <c r="E470" t="s">
        <v>112</v>
      </c>
      <c r="F470">
        <v>497299</v>
      </c>
      <c r="G470">
        <v>192244</v>
      </c>
      <c r="H470">
        <v>39906</v>
      </c>
      <c r="I470">
        <v>6320</v>
      </c>
      <c r="J470">
        <v>-42882</v>
      </c>
      <c r="K470">
        <v>692128</v>
      </c>
      <c r="L470">
        <v>152475</v>
      </c>
      <c r="M470">
        <v>704659</v>
      </c>
      <c r="N470" s="6" t="str">
        <f t="shared" si="7"/>
        <v>B1_R2_C2Centre-Val de Loire2035_2050RésineuxPrivé</v>
      </c>
    </row>
    <row r="471" spans="1:14" x14ac:dyDescent="0.3">
      <c r="A471" t="s">
        <v>216</v>
      </c>
      <c r="B471" t="s">
        <v>38</v>
      </c>
      <c r="C471" t="s">
        <v>215</v>
      </c>
      <c r="D471" t="s">
        <v>115</v>
      </c>
      <c r="E471" t="s">
        <v>113</v>
      </c>
      <c r="F471">
        <v>97372</v>
      </c>
      <c r="G471">
        <v>34803</v>
      </c>
      <c r="H471">
        <v>24937</v>
      </c>
      <c r="I471">
        <v>1343</v>
      </c>
      <c r="J471">
        <v>-16814</v>
      </c>
      <c r="K471">
        <v>133726</v>
      </c>
      <c r="L471">
        <v>20892</v>
      </c>
      <c r="M471">
        <v>104299</v>
      </c>
      <c r="N471" s="6" t="str">
        <f t="shared" si="7"/>
        <v>B1_R2_C2Centre-Val de Loire2035_2050RésineuxPublic</v>
      </c>
    </row>
    <row r="472" spans="1:14" x14ac:dyDescent="0.3">
      <c r="A472" t="s">
        <v>216</v>
      </c>
      <c r="B472" t="s">
        <v>38</v>
      </c>
      <c r="C472" t="s">
        <v>215</v>
      </c>
      <c r="D472" t="s">
        <v>114</v>
      </c>
      <c r="E472" t="s">
        <v>112</v>
      </c>
      <c r="F472">
        <v>620946</v>
      </c>
      <c r="G472">
        <v>1634626</v>
      </c>
      <c r="H472">
        <v>93956</v>
      </c>
      <c r="I472">
        <v>39</v>
      </c>
      <c r="J472">
        <v>2219</v>
      </c>
      <c r="K472">
        <v>2044030</v>
      </c>
      <c r="L472">
        <v>1496195</v>
      </c>
      <c r="M472">
        <v>3435105</v>
      </c>
      <c r="N472" s="6" t="str">
        <f t="shared" si="7"/>
        <v>B1_R2_C2Centre-Val de Loire2035_2050FeuillusPrivé</v>
      </c>
    </row>
    <row r="473" spans="1:14" x14ac:dyDescent="0.3">
      <c r="A473" t="s">
        <v>216</v>
      </c>
      <c r="B473" t="s">
        <v>38</v>
      </c>
      <c r="C473" t="s">
        <v>215</v>
      </c>
      <c r="D473" t="s">
        <v>114</v>
      </c>
      <c r="E473" t="s">
        <v>113</v>
      </c>
      <c r="F473">
        <v>133128</v>
      </c>
      <c r="G473">
        <v>342047</v>
      </c>
      <c r="H473">
        <v>46200</v>
      </c>
      <c r="I473">
        <v>7</v>
      </c>
      <c r="J473">
        <v>-31178</v>
      </c>
      <c r="K473">
        <v>443243</v>
      </c>
      <c r="L473">
        <v>91298</v>
      </c>
      <c r="M473">
        <v>469435</v>
      </c>
      <c r="N473" s="6" t="str">
        <f t="shared" si="7"/>
        <v>B1_R2_C2Centre-Val de Loire2035_2050FeuillusPublic</v>
      </c>
    </row>
    <row r="474" spans="1:14" x14ac:dyDescent="0.3">
      <c r="A474" t="s">
        <v>216</v>
      </c>
      <c r="B474" t="s">
        <v>39</v>
      </c>
      <c r="C474" t="s">
        <v>214</v>
      </c>
      <c r="D474" t="s">
        <v>115</v>
      </c>
      <c r="E474" t="s">
        <v>112</v>
      </c>
      <c r="F474">
        <v>483078</v>
      </c>
      <c r="G474">
        <v>201657</v>
      </c>
      <c r="H474">
        <v>54568</v>
      </c>
      <c r="I474">
        <v>5944</v>
      </c>
      <c r="J474">
        <v>-32088</v>
      </c>
      <c r="K474">
        <v>692769</v>
      </c>
      <c r="L474">
        <v>185810</v>
      </c>
      <c r="M474">
        <v>761858</v>
      </c>
      <c r="N474" s="6" t="str">
        <f t="shared" si="7"/>
        <v>B1_R2_C3Centre-Val de Loire2020_2035RésineuxPrivé</v>
      </c>
    </row>
    <row r="475" spans="1:14" x14ac:dyDescent="0.3">
      <c r="A475" t="s">
        <v>216</v>
      </c>
      <c r="B475" t="s">
        <v>39</v>
      </c>
      <c r="C475" t="s">
        <v>214</v>
      </c>
      <c r="D475" t="s">
        <v>115</v>
      </c>
      <c r="E475" t="s">
        <v>113</v>
      </c>
      <c r="F475">
        <v>99788</v>
      </c>
      <c r="G475">
        <v>37990</v>
      </c>
      <c r="H475">
        <v>21818</v>
      </c>
      <c r="I475">
        <v>3777</v>
      </c>
      <c r="J475">
        <v>-11313</v>
      </c>
      <c r="K475">
        <v>140460</v>
      </c>
      <c r="L475">
        <v>19469</v>
      </c>
      <c r="M475">
        <v>123384</v>
      </c>
      <c r="N475" s="6" t="str">
        <f t="shared" si="7"/>
        <v>B1_R2_C3Centre-Val de Loire2020_2035RésineuxPublic</v>
      </c>
    </row>
    <row r="476" spans="1:14" x14ac:dyDescent="0.3">
      <c r="A476" t="s">
        <v>216</v>
      </c>
      <c r="B476" t="s">
        <v>39</v>
      </c>
      <c r="C476" t="s">
        <v>214</v>
      </c>
      <c r="D476" t="s">
        <v>114</v>
      </c>
      <c r="E476" t="s">
        <v>112</v>
      </c>
      <c r="F476">
        <v>586679</v>
      </c>
      <c r="G476">
        <v>1639876</v>
      </c>
      <c r="H476">
        <v>91869</v>
      </c>
      <c r="I476">
        <v>113879</v>
      </c>
      <c r="J476">
        <v>-53529</v>
      </c>
      <c r="K476">
        <v>2060249</v>
      </c>
      <c r="L476">
        <v>1499476</v>
      </c>
      <c r="M476">
        <v>3310989</v>
      </c>
      <c r="N476" s="6" t="str">
        <f t="shared" si="7"/>
        <v>B1_R2_C3Centre-Val de Loire2020_2035FeuillusPrivé</v>
      </c>
    </row>
    <row r="477" spans="1:14" x14ac:dyDescent="0.3">
      <c r="A477" t="s">
        <v>216</v>
      </c>
      <c r="B477" t="s">
        <v>39</v>
      </c>
      <c r="C477" t="s">
        <v>214</v>
      </c>
      <c r="D477" t="s">
        <v>114</v>
      </c>
      <c r="E477" t="s">
        <v>113</v>
      </c>
      <c r="F477">
        <v>132756</v>
      </c>
      <c r="G477">
        <v>337135</v>
      </c>
      <c r="H477">
        <v>40773</v>
      </c>
      <c r="I477">
        <v>22788</v>
      </c>
      <c r="J477">
        <v>-23270</v>
      </c>
      <c r="K477">
        <v>440487</v>
      </c>
      <c r="L477">
        <v>90259</v>
      </c>
      <c r="M477">
        <v>473558</v>
      </c>
      <c r="N477" s="6" t="str">
        <f t="shared" si="7"/>
        <v>B1_R2_C3Centre-Val de Loire2020_2035FeuillusPublic</v>
      </c>
    </row>
    <row r="478" spans="1:14" x14ac:dyDescent="0.3">
      <c r="A478" t="s">
        <v>216</v>
      </c>
      <c r="B478" t="s">
        <v>39</v>
      </c>
      <c r="C478" t="s">
        <v>215</v>
      </c>
      <c r="D478" t="s">
        <v>115</v>
      </c>
      <c r="E478" t="s">
        <v>112</v>
      </c>
      <c r="F478">
        <v>491580</v>
      </c>
      <c r="G478">
        <v>183606</v>
      </c>
      <c r="H478">
        <v>47262</v>
      </c>
      <c r="I478">
        <v>5270</v>
      </c>
      <c r="J478">
        <v>-65802</v>
      </c>
      <c r="K478">
        <v>677154</v>
      </c>
      <c r="L478">
        <v>154099</v>
      </c>
      <c r="M478">
        <v>629143</v>
      </c>
      <c r="N478" s="6" t="str">
        <f t="shared" si="7"/>
        <v>B1_R2_C3Centre-Val de Loire2035_2050RésineuxPrivé</v>
      </c>
    </row>
    <row r="479" spans="1:14" x14ac:dyDescent="0.3">
      <c r="A479" t="s">
        <v>216</v>
      </c>
      <c r="B479" t="s">
        <v>39</v>
      </c>
      <c r="C479" t="s">
        <v>215</v>
      </c>
      <c r="D479" t="s">
        <v>115</v>
      </c>
      <c r="E479" t="s">
        <v>113</v>
      </c>
      <c r="F479">
        <v>93432</v>
      </c>
      <c r="G479">
        <v>34020</v>
      </c>
      <c r="H479">
        <v>23681</v>
      </c>
      <c r="I479">
        <v>1117</v>
      </c>
      <c r="J479">
        <v>-18779</v>
      </c>
      <c r="K479">
        <v>129092</v>
      </c>
      <c r="L479">
        <v>20862</v>
      </c>
      <c r="M479">
        <v>94284</v>
      </c>
      <c r="N479" s="6" t="str">
        <f t="shared" si="7"/>
        <v>B1_R2_C3Centre-Val de Loire2035_2050RésineuxPublic</v>
      </c>
    </row>
    <row r="480" spans="1:14" x14ac:dyDescent="0.3">
      <c r="A480" t="s">
        <v>216</v>
      </c>
      <c r="B480" t="s">
        <v>39</v>
      </c>
      <c r="C480" t="s">
        <v>215</v>
      </c>
      <c r="D480" t="s">
        <v>114</v>
      </c>
      <c r="E480" t="s">
        <v>112</v>
      </c>
      <c r="F480">
        <v>638276</v>
      </c>
      <c r="G480">
        <v>1585327</v>
      </c>
      <c r="H480">
        <v>129227</v>
      </c>
      <c r="I480">
        <v>33</v>
      </c>
      <c r="J480">
        <v>-134383</v>
      </c>
      <c r="K480">
        <v>2011827</v>
      </c>
      <c r="L480">
        <v>1349667</v>
      </c>
      <c r="M480">
        <v>2995902</v>
      </c>
      <c r="N480" s="6" t="str">
        <f t="shared" si="7"/>
        <v>B1_R2_C3Centre-Val de Loire2035_2050FeuillusPrivé</v>
      </c>
    </row>
    <row r="481" spans="1:14" x14ac:dyDescent="0.3">
      <c r="A481" t="s">
        <v>216</v>
      </c>
      <c r="B481" t="s">
        <v>39</v>
      </c>
      <c r="C481" t="s">
        <v>215</v>
      </c>
      <c r="D481" t="s">
        <v>114</v>
      </c>
      <c r="E481" t="s">
        <v>113</v>
      </c>
      <c r="F481">
        <v>130445</v>
      </c>
      <c r="G481">
        <v>326757</v>
      </c>
      <c r="H481">
        <v>45920</v>
      </c>
      <c r="I481">
        <v>6</v>
      </c>
      <c r="J481">
        <v>-42014</v>
      </c>
      <c r="K481">
        <v>426057</v>
      </c>
      <c r="L481">
        <v>85765</v>
      </c>
      <c r="M481">
        <v>426884</v>
      </c>
      <c r="N481" s="6" t="str">
        <f t="shared" si="7"/>
        <v>B1_R2_C3Centre-Val de Loire2035_2050FeuillusPublic</v>
      </c>
    </row>
    <row r="482" spans="1:14" x14ac:dyDescent="0.3">
      <c r="A482" t="s">
        <v>216</v>
      </c>
      <c r="B482" t="s">
        <v>40</v>
      </c>
      <c r="C482" t="s">
        <v>214</v>
      </c>
      <c r="D482" t="s">
        <v>115</v>
      </c>
      <c r="E482" t="s">
        <v>112</v>
      </c>
      <c r="F482">
        <v>512772</v>
      </c>
      <c r="G482">
        <v>212325</v>
      </c>
      <c r="H482">
        <v>41100</v>
      </c>
      <c r="I482">
        <v>15412</v>
      </c>
      <c r="J482">
        <v>3300</v>
      </c>
      <c r="K482">
        <v>733020</v>
      </c>
      <c r="L482">
        <v>143886</v>
      </c>
      <c r="M482">
        <v>860874</v>
      </c>
      <c r="N482" s="6" t="str">
        <f t="shared" si="7"/>
        <v>B2_R1_C1Centre-Val de Loire2020_2035RésineuxPrivé</v>
      </c>
    </row>
    <row r="483" spans="1:14" x14ac:dyDescent="0.3">
      <c r="A483" t="s">
        <v>216</v>
      </c>
      <c r="B483" t="s">
        <v>40</v>
      </c>
      <c r="C483" t="s">
        <v>214</v>
      </c>
      <c r="D483" t="s">
        <v>115</v>
      </c>
      <c r="E483" t="s">
        <v>113</v>
      </c>
      <c r="F483">
        <v>103639</v>
      </c>
      <c r="G483">
        <v>41304</v>
      </c>
      <c r="H483">
        <v>14804</v>
      </c>
      <c r="I483">
        <v>7063</v>
      </c>
      <c r="J483">
        <v>-7428</v>
      </c>
      <c r="K483">
        <v>147910</v>
      </c>
      <c r="L483">
        <v>14187</v>
      </c>
      <c r="M483">
        <v>136102</v>
      </c>
      <c r="N483" s="6" t="str">
        <f t="shared" si="7"/>
        <v>B2_R1_C1Centre-Val de Loire2020_2035RésineuxPublic</v>
      </c>
    </row>
    <row r="484" spans="1:14" x14ac:dyDescent="0.3">
      <c r="A484" t="s">
        <v>216</v>
      </c>
      <c r="B484" t="s">
        <v>40</v>
      </c>
      <c r="C484" t="s">
        <v>214</v>
      </c>
      <c r="D484" t="s">
        <v>114</v>
      </c>
      <c r="E484" t="s">
        <v>112</v>
      </c>
      <c r="F484">
        <v>657592</v>
      </c>
      <c r="G484">
        <v>1862694</v>
      </c>
      <c r="H484">
        <v>68194</v>
      </c>
      <c r="I484">
        <v>302067</v>
      </c>
      <c r="J484">
        <v>199750</v>
      </c>
      <c r="K484">
        <v>2324804</v>
      </c>
      <c r="L484">
        <v>1064251</v>
      </c>
      <c r="M484">
        <v>3654694</v>
      </c>
      <c r="N484" s="6" t="str">
        <f t="shared" si="7"/>
        <v>B2_R1_C1Centre-Val de Loire2020_2035FeuillusPrivé</v>
      </c>
    </row>
    <row r="485" spans="1:14" x14ac:dyDescent="0.3">
      <c r="A485" t="s">
        <v>216</v>
      </c>
      <c r="B485" t="s">
        <v>40</v>
      </c>
      <c r="C485" t="s">
        <v>214</v>
      </c>
      <c r="D485" t="s">
        <v>114</v>
      </c>
      <c r="E485" t="s">
        <v>113</v>
      </c>
      <c r="F485">
        <v>143215</v>
      </c>
      <c r="G485">
        <v>357072</v>
      </c>
      <c r="H485">
        <v>27512</v>
      </c>
      <c r="I485">
        <v>40358</v>
      </c>
      <c r="J485">
        <v>598</v>
      </c>
      <c r="K485">
        <v>467910</v>
      </c>
      <c r="L485">
        <v>62521</v>
      </c>
      <c r="M485">
        <v>520358</v>
      </c>
      <c r="N485" s="6" t="str">
        <f t="shared" si="7"/>
        <v>B2_R1_C1Centre-Val de Loire2020_2035FeuillusPublic</v>
      </c>
    </row>
    <row r="486" spans="1:14" x14ac:dyDescent="0.3">
      <c r="A486" t="s">
        <v>216</v>
      </c>
      <c r="B486" t="s">
        <v>40</v>
      </c>
      <c r="C486" t="s">
        <v>215</v>
      </c>
      <c r="D486" t="s">
        <v>115</v>
      </c>
      <c r="E486" t="s">
        <v>112</v>
      </c>
      <c r="F486">
        <v>549133</v>
      </c>
      <c r="G486">
        <v>218762</v>
      </c>
      <c r="H486">
        <v>32389</v>
      </c>
      <c r="I486">
        <v>18228</v>
      </c>
      <c r="J486">
        <v>76</v>
      </c>
      <c r="K486">
        <v>771555</v>
      </c>
      <c r="L486">
        <v>77937</v>
      </c>
      <c r="M486">
        <v>832347</v>
      </c>
      <c r="N486" s="6" t="str">
        <f t="shared" si="7"/>
        <v>B2_R1_C1Centre-Val de Loire2035_2050RésineuxPrivé</v>
      </c>
    </row>
    <row r="487" spans="1:14" x14ac:dyDescent="0.3">
      <c r="A487" t="s">
        <v>216</v>
      </c>
      <c r="B487" t="s">
        <v>40</v>
      </c>
      <c r="C487" t="s">
        <v>215</v>
      </c>
      <c r="D487" t="s">
        <v>115</v>
      </c>
      <c r="E487" t="s">
        <v>113</v>
      </c>
      <c r="F487">
        <v>93334</v>
      </c>
      <c r="G487">
        <v>34160</v>
      </c>
      <c r="H487">
        <v>12310</v>
      </c>
      <c r="I487">
        <v>1667</v>
      </c>
      <c r="J487">
        <v>-6700</v>
      </c>
      <c r="K487">
        <v>129142</v>
      </c>
      <c r="L487">
        <v>11951</v>
      </c>
      <c r="M487">
        <v>118467</v>
      </c>
      <c r="N487" s="6" t="str">
        <f t="shared" si="7"/>
        <v>B2_R1_C1Centre-Val de Loire2035_2050RésineuxPublic</v>
      </c>
    </row>
    <row r="488" spans="1:14" x14ac:dyDescent="0.3">
      <c r="A488" t="s">
        <v>216</v>
      </c>
      <c r="B488" t="s">
        <v>40</v>
      </c>
      <c r="C488" t="s">
        <v>215</v>
      </c>
      <c r="D488" t="s">
        <v>114</v>
      </c>
      <c r="E488" t="s">
        <v>112</v>
      </c>
      <c r="F488">
        <v>756701</v>
      </c>
      <c r="G488">
        <v>2011853</v>
      </c>
      <c r="H488">
        <v>127700</v>
      </c>
      <c r="I488">
        <v>13321</v>
      </c>
      <c r="J488">
        <v>347436</v>
      </c>
      <c r="K488">
        <v>2508606</v>
      </c>
      <c r="L488">
        <v>736103</v>
      </c>
      <c r="M488">
        <v>3848614</v>
      </c>
      <c r="N488" s="6" t="str">
        <f t="shared" si="7"/>
        <v>B2_R1_C1Centre-Val de Loire2035_2050FeuillusPrivé</v>
      </c>
    </row>
    <row r="489" spans="1:14" x14ac:dyDescent="0.3">
      <c r="A489" t="s">
        <v>216</v>
      </c>
      <c r="B489" t="s">
        <v>40</v>
      </c>
      <c r="C489" t="s">
        <v>215</v>
      </c>
      <c r="D489" t="s">
        <v>114</v>
      </c>
      <c r="E489" t="s">
        <v>113</v>
      </c>
      <c r="F489">
        <v>134752</v>
      </c>
      <c r="G489">
        <v>349736</v>
      </c>
      <c r="H489">
        <v>24305</v>
      </c>
      <c r="I489">
        <v>34</v>
      </c>
      <c r="J489">
        <v>13903</v>
      </c>
      <c r="K489">
        <v>451892</v>
      </c>
      <c r="L489">
        <v>48192</v>
      </c>
      <c r="M489">
        <v>523220</v>
      </c>
      <c r="N489" s="6" t="str">
        <f t="shared" si="7"/>
        <v>B2_R1_C1Centre-Val de Loire2035_2050FeuillusPublic</v>
      </c>
    </row>
    <row r="490" spans="1:14" x14ac:dyDescent="0.3">
      <c r="A490" t="s">
        <v>216</v>
      </c>
      <c r="B490" t="s">
        <v>42</v>
      </c>
      <c r="C490" t="s">
        <v>214</v>
      </c>
      <c r="D490" t="s">
        <v>115</v>
      </c>
      <c r="E490" t="s">
        <v>112</v>
      </c>
      <c r="F490">
        <v>512772</v>
      </c>
      <c r="G490">
        <v>212325</v>
      </c>
      <c r="H490">
        <v>41100</v>
      </c>
      <c r="I490">
        <v>15412</v>
      </c>
      <c r="J490">
        <v>3300</v>
      </c>
      <c r="K490">
        <v>733020</v>
      </c>
      <c r="L490">
        <v>143886</v>
      </c>
      <c r="M490">
        <v>860874</v>
      </c>
      <c r="N490" s="6" t="str">
        <f t="shared" si="7"/>
        <v>B2_R1_C2Centre-Val de Loire2020_2035RésineuxPrivé</v>
      </c>
    </row>
    <row r="491" spans="1:14" x14ac:dyDescent="0.3">
      <c r="A491" t="s">
        <v>216</v>
      </c>
      <c r="B491" t="s">
        <v>42</v>
      </c>
      <c r="C491" t="s">
        <v>214</v>
      </c>
      <c r="D491" t="s">
        <v>115</v>
      </c>
      <c r="E491" t="s">
        <v>113</v>
      </c>
      <c r="F491">
        <v>103639</v>
      </c>
      <c r="G491">
        <v>41304</v>
      </c>
      <c r="H491">
        <v>14804</v>
      </c>
      <c r="I491">
        <v>7063</v>
      </c>
      <c r="J491">
        <v>-7428</v>
      </c>
      <c r="K491">
        <v>147910</v>
      </c>
      <c r="L491">
        <v>14187</v>
      </c>
      <c r="M491">
        <v>136102</v>
      </c>
      <c r="N491" s="6" t="str">
        <f t="shared" si="7"/>
        <v>B2_R1_C2Centre-Val de Loire2020_2035RésineuxPublic</v>
      </c>
    </row>
    <row r="492" spans="1:14" x14ac:dyDescent="0.3">
      <c r="A492" t="s">
        <v>216</v>
      </c>
      <c r="B492" t="s">
        <v>42</v>
      </c>
      <c r="C492" t="s">
        <v>214</v>
      </c>
      <c r="D492" t="s">
        <v>114</v>
      </c>
      <c r="E492" t="s">
        <v>112</v>
      </c>
      <c r="F492">
        <v>657592</v>
      </c>
      <c r="G492">
        <v>1862694</v>
      </c>
      <c r="H492">
        <v>68194</v>
      </c>
      <c r="I492">
        <v>302067</v>
      </c>
      <c r="J492">
        <v>199750</v>
      </c>
      <c r="K492">
        <v>2324804</v>
      </c>
      <c r="L492">
        <v>1064251</v>
      </c>
      <c r="M492">
        <v>3654694</v>
      </c>
      <c r="N492" s="6" t="str">
        <f t="shared" si="7"/>
        <v>B2_R1_C2Centre-Val de Loire2020_2035FeuillusPrivé</v>
      </c>
    </row>
    <row r="493" spans="1:14" x14ac:dyDescent="0.3">
      <c r="A493" t="s">
        <v>216</v>
      </c>
      <c r="B493" t="s">
        <v>42</v>
      </c>
      <c r="C493" t="s">
        <v>214</v>
      </c>
      <c r="D493" t="s">
        <v>114</v>
      </c>
      <c r="E493" t="s">
        <v>113</v>
      </c>
      <c r="F493">
        <v>143215</v>
      </c>
      <c r="G493">
        <v>357072</v>
      </c>
      <c r="H493">
        <v>27512</v>
      </c>
      <c r="I493">
        <v>40358</v>
      </c>
      <c r="J493">
        <v>598</v>
      </c>
      <c r="K493">
        <v>467910</v>
      </c>
      <c r="L493">
        <v>62521</v>
      </c>
      <c r="M493">
        <v>520358</v>
      </c>
      <c r="N493" s="6" t="str">
        <f t="shared" si="7"/>
        <v>B2_R1_C2Centre-Val de Loire2020_2035FeuillusPublic</v>
      </c>
    </row>
    <row r="494" spans="1:14" x14ac:dyDescent="0.3">
      <c r="A494" t="s">
        <v>216</v>
      </c>
      <c r="B494" t="s">
        <v>42</v>
      </c>
      <c r="C494" t="s">
        <v>215</v>
      </c>
      <c r="D494" t="s">
        <v>115</v>
      </c>
      <c r="E494" t="s">
        <v>112</v>
      </c>
      <c r="F494">
        <v>552411</v>
      </c>
      <c r="G494">
        <v>217132</v>
      </c>
      <c r="H494">
        <v>61054</v>
      </c>
      <c r="I494">
        <v>17732</v>
      </c>
      <c r="J494">
        <v>-50880</v>
      </c>
      <c r="K494">
        <v>772996</v>
      </c>
      <c r="L494">
        <v>136045</v>
      </c>
      <c r="M494">
        <v>746939</v>
      </c>
      <c r="N494" s="6" t="str">
        <f t="shared" si="7"/>
        <v>B2_R1_C2Centre-Val de Loire2035_2050RésineuxPrivé</v>
      </c>
    </row>
    <row r="495" spans="1:14" x14ac:dyDescent="0.3">
      <c r="A495" t="s">
        <v>216</v>
      </c>
      <c r="B495" t="s">
        <v>42</v>
      </c>
      <c r="C495" t="s">
        <v>215</v>
      </c>
      <c r="D495" t="s">
        <v>115</v>
      </c>
      <c r="E495" t="s">
        <v>113</v>
      </c>
      <c r="F495">
        <v>98037</v>
      </c>
      <c r="G495">
        <v>35109</v>
      </c>
      <c r="H495">
        <v>22542</v>
      </c>
      <c r="I495">
        <v>1630</v>
      </c>
      <c r="J495">
        <v>-15997</v>
      </c>
      <c r="K495">
        <v>134745</v>
      </c>
      <c r="L495">
        <v>20846</v>
      </c>
      <c r="M495">
        <v>107331</v>
      </c>
      <c r="N495" s="6" t="str">
        <f t="shared" si="7"/>
        <v>B2_R1_C2Centre-Val de Loire2035_2050RésineuxPublic</v>
      </c>
    </row>
    <row r="496" spans="1:14" x14ac:dyDescent="0.3">
      <c r="A496" t="s">
        <v>216</v>
      </c>
      <c r="B496" t="s">
        <v>42</v>
      </c>
      <c r="C496" t="s">
        <v>215</v>
      </c>
      <c r="D496" t="s">
        <v>114</v>
      </c>
      <c r="E496" t="s">
        <v>112</v>
      </c>
      <c r="F496">
        <v>748135</v>
      </c>
      <c r="G496">
        <v>1982907</v>
      </c>
      <c r="H496">
        <v>218235</v>
      </c>
      <c r="I496">
        <v>13178</v>
      </c>
      <c r="J496">
        <v>-156706</v>
      </c>
      <c r="K496">
        <v>2477555</v>
      </c>
      <c r="L496">
        <v>1280071</v>
      </c>
      <c r="M496">
        <v>3358736</v>
      </c>
      <c r="N496" s="6" t="str">
        <f t="shared" si="7"/>
        <v>B2_R1_C2Centre-Val de Loire2035_2050FeuillusPrivé</v>
      </c>
    </row>
    <row r="497" spans="1:14" x14ac:dyDescent="0.3">
      <c r="A497" t="s">
        <v>216</v>
      </c>
      <c r="B497" t="s">
        <v>42</v>
      </c>
      <c r="C497" t="s">
        <v>215</v>
      </c>
      <c r="D497" t="s">
        <v>114</v>
      </c>
      <c r="E497" t="s">
        <v>113</v>
      </c>
      <c r="F497">
        <v>137967</v>
      </c>
      <c r="G497">
        <v>350610</v>
      </c>
      <c r="H497">
        <v>45972</v>
      </c>
      <c r="I497">
        <v>33</v>
      </c>
      <c r="J497">
        <v>-38877</v>
      </c>
      <c r="K497">
        <v>455485</v>
      </c>
      <c r="L497">
        <v>86265</v>
      </c>
      <c r="M497">
        <v>462340</v>
      </c>
      <c r="N497" s="6" t="str">
        <f t="shared" si="7"/>
        <v>B2_R1_C2Centre-Val de Loire2035_2050FeuillusPublic</v>
      </c>
    </row>
    <row r="498" spans="1:14" x14ac:dyDescent="0.3">
      <c r="A498" t="s">
        <v>216</v>
      </c>
      <c r="B498" t="s">
        <v>55</v>
      </c>
      <c r="C498" t="s">
        <v>214</v>
      </c>
      <c r="D498" t="s">
        <v>115</v>
      </c>
      <c r="E498" t="s">
        <v>112</v>
      </c>
      <c r="F498">
        <v>514282</v>
      </c>
      <c r="G498">
        <v>212672</v>
      </c>
      <c r="H498">
        <v>54963</v>
      </c>
      <c r="I498">
        <v>14862</v>
      </c>
      <c r="J498">
        <v>-41647</v>
      </c>
      <c r="K498">
        <v>735053</v>
      </c>
      <c r="L498">
        <v>190139</v>
      </c>
      <c r="M498">
        <v>782141</v>
      </c>
      <c r="N498" s="6" t="str">
        <f t="shared" si="7"/>
        <v>B2_R1_C3Centre-Val de Loire2020_2035RésineuxPrivé</v>
      </c>
    </row>
    <row r="499" spans="1:14" x14ac:dyDescent="0.3">
      <c r="A499" t="s">
        <v>216</v>
      </c>
      <c r="B499" t="s">
        <v>55</v>
      </c>
      <c r="C499" t="s">
        <v>214</v>
      </c>
      <c r="D499" t="s">
        <v>115</v>
      </c>
      <c r="E499" t="s">
        <v>113</v>
      </c>
      <c r="F499">
        <v>106827</v>
      </c>
      <c r="G499">
        <v>42060</v>
      </c>
      <c r="H499">
        <v>20998</v>
      </c>
      <c r="I499">
        <v>6893</v>
      </c>
      <c r="J499">
        <v>-15141</v>
      </c>
      <c r="K499">
        <v>151879</v>
      </c>
      <c r="L499">
        <v>19633</v>
      </c>
      <c r="M499">
        <v>123940</v>
      </c>
      <c r="N499" s="6" t="str">
        <f t="shared" si="7"/>
        <v>B2_R1_C3Centre-Val de Loire2020_2035RésineuxPublic</v>
      </c>
    </row>
    <row r="500" spans="1:14" x14ac:dyDescent="0.3">
      <c r="A500" t="s">
        <v>216</v>
      </c>
      <c r="B500" t="s">
        <v>55</v>
      </c>
      <c r="C500" t="s">
        <v>214</v>
      </c>
      <c r="D500" t="s">
        <v>114</v>
      </c>
      <c r="E500" t="s">
        <v>112</v>
      </c>
      <c r="F500">
        <v>651983</v>
      </c>
      <c r="G500">
        <v>1848627</v>
      </c>
      <c r="H500">
        <v>96548</v>
      </c>
      <c r="I500">
        <v>296220</v>
      </c>
      <c r="J500">
        <v>-179930</v>
      </c>
      <c r="K500">
        <v>2307856</v>
      </c>
      <c r="L500">
        <v>1470515</v>
      </c>
      <c r="M500">
        <v>3286670</v>
      </c>
      <c r="N500" s="6" t="str">
        <f t="shared" si="7"/>
        <v>B2_R1_C3Centre-Val de Loire2020_2035FeuillusPrivé</v>
      </c>
    </row>
    <row r="501" spans="1:14" x14ac:dyDescent="0.3">
      <c r="A501" t="s">
        <v>216</v>
      </c>
      <c r="B501" t="s">
        <v>55</v>
      </c>
      <c r="C501" t="s">
        <v>214</v>
      </c>
      <c r="D501" t="s">
        <v>114</v>
      </c>
      <c r="E501" t="s">
        <v>113</v>
      </c>
      <c r="F501">
        <v>145330</v>
      </c>
      <c r="G501">
        <v>360162</v>
      </c>
      <c r="H501">
        <v>40034</v>
      </c>
      <c r="I501">
        <v>39770</v>
      </c>
      <c r="J501">
        <v>-40414</v>
      </c>
      <c r="K501">
        <v>472825</v>
      </c>
      <c r="L501">
        <v>88702</v>
      </c>
      <c r="M501">
        <v>471139</v>
      </c>
      <c r="N501" s="6" t="str">
        <f t="shared" si="7"/>
        <v>B2_R1_C3Centre-Val de Loire2020_2035FeuillusPublic</v>
      </c>
    </row>
    <row r="502" spans="1:14" x14ac:dyDescent="0.3">
      <c r="A502" t="s">
        <v>216</v>
      </c>
      <c r="B502" t="s">
        <v>55</v>
      </c>
      <c r="C502" t="s">
        <v>215</v>
      </c>
      <c r="D502" t="s">
        <v>115</v>
      </c>
      <c r="E502" t="s">
        <v>112</v>
      </c>
      <c r="F502">
        <v>537162</v>
      </c>
      <c r="G502">
        <v>206962</v>
      </c>
      <c r="H502">
        <v>77584</v>
      </c>
      <c r="I502">
        <v>14799</v>
      </c>
      <c r="J502">
        <v>-71090</v>
      </c>
      <c r="K502">
        <v>747053</v>
      </c>
      <c r="L502">
        <v>141790</v>
      </c>
      <c r="M502">
        <v>671652</v>
      </c>
      <c r="N502" s="6" t="str">
        <f t="shared" si="7"/>
        <v>B2_R1_C3Centre-Val de Loire2035_2050RésineuxPrivé</v>
      </c>
    </row>
    <row r="503" spans="1:14" x14ac:dyDescent="0.3">
      <c r="A503" t="s">
        <v>216</v>
      </c>
      <c r="B503" t="s">
        <v>55</v>
      </c>
      <c r="C503" t="s">
        <v>215</v>
      </c>
      <c r="D503" t="s">
        <v>115</v>
      </c>
      <c r="E503" t="s">
        <v>113</v>
      </c>
      <c r="F503">
        <v>92824</v>
      </c>
      <c r="G503">
        <v>33649</v>
      </c>
      <c r="H503">
        <v>22656</v>
      </c>
      <c r="I503">
        <v>1356</v>
      </c>
      <c r="J503">
        <v>-17348</v>
      </c>
      <c r="K503">
        <v>128104</v>
      </c>
      <c r="L503">
        <v>20936</v>
      </c>
      <c r="M503">
        <v>97198</v>
      </c>
      <c r="N503" s="6" t="str">
        <f t="shared" si="7"/>
        <v>B2_R1_C3Centre-Val de Loire2035_2050RésineuxPublic</v>
      </c>
    </row>
    <row r="504" spans="1:14" x14ac:dyDescent="0.3">
      <c r="A504" t="s">
        <v>216</v>
      </c>
      <c r="B504" t="s">
        <v>55</v>
      </c>
      <c r="C504" t="s">
        <v>215</v>
      </c>
      <c r="D504" t="s">
        <v>114</v>
      </c>
      <c r="E504" t="s">
        <v>112</v>
      </c>
      <c r="F504">
        <v>761161</v>
      </c>
      <c r="G504">
        <v>1956170</v>
      </c>
      <c r="H504">
        <v>276978</v>
      </c>
      <c r="I504">
        <v>12024</v>
      </c>
      <c r="J504">
        <v>-291877</v>
      </c>
      <c r="K504">
        <v>2463890</v>
      </c>
      <c r="L504">
        <v>1122219</v>
      </c>
      <c r="M504">
        <v>2927292</v>
      </c>
      <c r="N504" s="6" t="str">
        <f t="shared" si="7"/>
        <v>B2_R1_C3Centre-Val de Loire2035_2050FeuillusPrivé</v>
      </c>
    </row>
    <row r="505" spans="1:14" x14ac:dyDescent="0.3">
      <c r="A505" t="s">
        <v>216</v>
      </c>
      <c r="B505" t="s">
        <v>55</v>
      </c>
      <c r="C505" t="s">
        <v>215</v>
      </c>
      <c r="D505" t="s">
        <v>114</v>
      </c>
      <c r="E505" t="s">
        <v>113</v>
      </c>
      <c r="F505">
        <v>134418</v>
      </c>
      <c r="G505">
        <v>332023</v>
      </c>
      <c r="H505">
        <v>46584</v>
      </c>
      <c r="I505">
        <v>28</v>
      </c>
      <c r="J505">
        <v>-48464</v>
      </c>
      <c r="K505">
        <v>434408</v>
      </c>
      <c r="L505">
        <v>82070</v>
      </c>
      <c r="M505">
        <v>419435</v>
      </c>
      <c r="N505" s="6" t="str">
        <f t="shared" si="7"/>
        <v>B2_R1_C3Centre-Val de Loire2035_2050FeuillusPublic</v>
      </c>
    </row>
    <row r="506" spans="1:14" x14ac:dyDescent="0.3">
      <c r="A506" t="s">
        <v>216</v>
      </c>
      <c r="B506" t="s">
        <v>58</v>
      </c>
      <c r="C506" t="s">
        <v>214</v>
      </c>
      <c r="D506" t="s">
        <v>115</v>
      </c>
      <c r="E506" t="s">
        <v>112</v>
      </c>
      <c r="F506">
        <v>521079</v>
      </c>
      <c r="G506">
        <v>216081</v>
      </c>
      <c r="H506">
        <v>43678</v>
      </c>
      <c r="I506">
        <v>6276</v>
      </c>
      <c r="J506">
        <v>-7777</v>
      </c>
      <c r="K506">
        <v>745663</v>
      </c>
      <c r="L506">
        <v>134932</v>
      </c>
      <c r="M506">
        <v>832849</v>
      </c>
      <c r="N506" s="6" t="str">
        <f t="shared" si="7"/>
        <v>B2_R2_C1Centre-Val de Loire2020_2035RésineuxPrivé</v>
      </c>
    </row>
    <row r="507" spans="1:14" x14ac:dyDescent="0.3">
      <c r="A507" t="s">
        <v>216</v>
      </c>
      <c r="B507" t="s">
        <v>58</v>
      </c>
      <c r="C507" t="s">
        <v>214</v>
      </c>
      <c r="D507" t="s">
        <v>115</v>
      </c>
      <c r="E507" t="s">
        <v>113</v>
      </c>
      <c r="F507">
        <v>103207</v>
      </c>
      <c r="G507">
        <v>39881</v>
      </c>
      <c r="H507">
        <v>14769</v>
      </c>
      <c r="I507">
        <v>3786</v>
      </c>
      <c r="J507">
        <v>-7485</v>
      </c>
      <c r="K507">
        <v>145925</v>
      </c>
      <c r="L507">
        <v>13600</v>
      </c>
      <c r="M507">
        <v>133496</v>
      </c>
      <c r="N507" s="6" t="str">
        <f t="shared" si="7"/>
        <v>B2_R2_C1Centre-Val de Loire2020_2035RésineuxPublic</v>
      </c>
    </row>
    <row r="508" spans="1:14" x14ac:dyDescent="0.3">
      <c r="A508" t="s">
        <v>216</v>
      </c>
      <c r="B508" t="s">
        <v>58</v>
      </c>
      <c r="C508" t="s">
        <v>214</v>
      </c>
      <c r="D508" t="s">
        <v>114</v>
      </c>
      <c r="E508" t="s">
        <v>112</v>
      </c>
      <c r="F508">
        <v>650863</v>
      </c>
      <c r="G508">
        <v>1818105</v>
      </c>
      <c r="H508">
        <v>82968</v>
      </c>
      <c r="I508">
        <v>117184</v>
      </c>
      <c r="J508">
        <v>236592</v>
      </c>
      <c r="K508">
        <v>2279404</v>
      </c>
      <c r="L508">
        <v>1053568</v>
      </c>
      <c r="M508">
        <v>3669910</v>
      </c>
      <c r="N508" s="6" t="str">
        <f t="shared" si="7"/>
        <v>B2_R2_C1Centre-Val de Loire2020_2035FeuillusPrivé</v>
      </c>
    </row>
    <row r="509" spans="1:14" x14ac:dyDescent="0.3">
      <c r="A509" t="s">
        <v>216</v>
      </c>
      <c r="B509" t="s">
        <v>58</v>
      </c>
      <c r="C509" t="s">
        <v>214</v>
      </c>
      <c r="D509" t="s">
        <v>114</v>
      </c>
      <c r="E509" t="s">
        <v>113</v>
      </c>
      <c r="F509">
        <v>137607</v>
      </c>
      <c r="G509">
        <v>352595</v>
      </c>
      <c r="H509">
        <v>27717</v>
      </c>
      <c r="I509">
        <v>23105</v>
      </c>
      <c r="J509">
        <v>5497</v>
      </c>
      <c r="K509">
        <v>459375</v>
      </c>
      <c r="L509">
        <v>62213</v>
      </c>
      <c r="M509">
        <v>520836</v>
      </c>
      <c r="N509" s="6" t="str">
        <f t="shared" si="7"/>
        <v>B2_R2_C1Centre-Val de Loire2020_2035FeuillusPublic</v>
      </c>
    </row>
    <row r="510" spans="1:14" x14ac:dyDescent="0.3">
      <c r="A510" t="s">
        <v>216</v>
      </c>
      <c r="B510" t="s">
        <v>58</v>
      </c>
      <c r="C510" t="s">
        <v>215</v>
      </c>
      <c r="D510" t="s">
        <v>115</v>
      </c>
      <c r="E510" t="s">
        <v>112</v>
      </c>
      <c r="F510">
        <v>537940</v>
      </c>
      <c r="G510">
        <v>213447</v>
      </c>
      <c r="H510">
        <v>32011</v>
      </c>
      <c r="I510">
        <v>6491</v>
      </c>
      <c r="J510">
        <v>-13127</v>
      </c>
      <c r="K510">
        <v>754897</v>
      </c>
      <c r="L510">
        <v>68041</v>
      </c>
      <c r="M510">
        <v>769097</v>
      </c>
      <c r="N510" s="6" t="str">
        <f t="shared" si="7"/>
        <v>B2_R2_C1Centre-Val de Loire2035_2050RésineuxPrivé</v>
      </c>
    </row>
    <row r="511" spans="1:14" x14ac:dyDescent="0.3">
      <c r="A511" t="s">
        <v>216</v>
      </c>
      <c r="B511" t="s">
        <v>58</v>
      </c>
      <c r="C511" t="s">
        <v>215</v>
      </c>
      <c r="D511" t="s">
        <v>115</v>
      </c>
      <c r="E511" t="s">
        <v>113</v>
      </c>
      <c r="F511">
        <v>94032</v>
      </c>
      <c r="G511">
        <v>34788</v>
      </c>
      <c r="H511">
        <v>12317</v>
      </c>
      <c r="I511">
        <v>1373</v>
      </c>
      <c r="J511">
        <v>-8791</v>
      </c>
      <c r="K511">
        <v>130543</v>
      </c>
      <c r="L511">
        <v>10895</v>
      </c>
      <c r="M511">
        <v>113148</v>
      </c>
      <c r="N511" s="6" t="str">
        <f t="shared" si="7"/>
        <v>B2_R2_C1Centre-Val de Loire2035_2050RésineuxPublic</v>
      </c>
    </row>
    <row r="512" spans="1:14" x14ac:dyDescent="0.3">
      <c r="A512" t="s">
        <v>216</v>
      </c>
      <c r="B512" t="s">
        <v>58</v>
      </c>
      <c r="C512" t="s">
        <v>215</v>
      </c>
      <c r="D512" t="s">
        <v>114</v>
      </c>
      <c r="E512" t="s">
        <v>112</v>
      </c>
      <c r="F512">
        <v>756602</v>
      </c>
      <c r="G512">
        <v>2037095</v>
      </c>
      <c r="H512">
        <v>129337</v>
      </c>
      <c r="I512">
        <v>40</v>
      </c>
      <c r="J512">
        <v>341814</v>
      </c>
      <c r="K512">
        <v>2529707</v>
      </c>
      <c r="L512">
        <v>740636</v>
      </c>
      <c r="M512">
        <v>3862352</v>
      </c>
      <c r="N512" s="6" t="str">
        <f t="shared" si="7"/>
        <v>B2_R2_C1Centre-Val de Loire2035_2050FeuillusPrivé</v>
      </c>
    </row>
    <row r="513" spans="1:14" x14ac:dyDescent="0.3">
      <c r="A513" t="s">
        <v>216</v>
      </c>
      <c r="B513" t="s">
        <v>58</v>
      </c>
      <c r="C513" t="s">
        <v>215</v>
      </c>
      <c r="D513" t="s">
        <v>114</v>
      </c>
      <c r="E513" t="s">
        <v>113</v>
      </c>
      <c r="F513">
        <v>137395</v>
      </c>
      <c r="G513">
        <v>354276</v>
      </c>
      <c r="H513">
        <v>24388</v>
      </c>
      <c r="I513">
        <v>7</v>
      </c>
      <c r="J513">
        <v>11817</v>
      </c>
      <c r="K513">
        <v>458267</v>
      </c>
      <c r="L513">
        <v>48118</v>
      </c>
      <c r="M513">
        <v>525424</v>
      </c>
      <c r="N513" s="6" t="str">
        <f t="shared" si="7"/>
        <v>B2_R2_C1Centre-Val de Loire2035_2050FeuillusPublic</v>
      </c>
    </row>
    <row r="514" spans="1:14" x14ac:dyDescent="0.3">
      <c r="A514" t="s">
        <v>216</v>
      </c>
      <c r="B514" t="s">
        <v>59</v>
      </c>
      <c r="C514" t="s">
        <v>214</v>
      </c>
      <c r="D514" t="s">
        <v>115</v>
      </c>
      <c r="E514" t="s">
        <v>112</v>
      </c>
      <c r="F514">
        <v>521079</v>
      </c>
      <c r="G514">
        <v>216081</v>
      </c>
      <c r="H514">
        <v>43678</v>
      </c>
      <c r="I514">
        <v>6276</v>
      </c>
      <c r="J514">
        <v>-7777</v>
      </c>
      <c r="K514">
        <v>745663</v>
      </c>
      <c r="L514">
        <v>134932</v>
      </c>
      <c r="M514">
        <v>832849</v>
      </c>
      <c r="N514" s="6" t="str">
        <f t="shared" si="7"/>
        <v>B2_R2_C2Centre-Val de Loire2020_2035RésineuxPrivé</v>
      </c>
    </row>
    <row r="515" spans="1:14" x14ac:dyDescent="0.3">
      <c r="A515" t="s">
        <v>216</v>
      </c>
      <c r="B515" t="s">
        <v>59</v>
      </c>
      <c r="C515" t="s">
        <v>214</v>
      </c>
      <c r="D515" t="s">
        <v>115</v>
      </c>
      <c r="E515" t="s">
        <v>113</v>
      </c>
      <c r="F515">
        <v>103207</v>
      </c>
      <c r="G515">
        <v>39881</v>
      </c>
      <c r="H515">
        <v>14769</v>
      </c>
      <c r="I515">
        <v>3786</v>
      </c>
      <c r="J515">
        <v>-7485</v>
      </c>
      <c r="K515">
        <v>145925</v>
      </c>
      <c r="L515">
        <v>13600</v>
      </c>
      <c r="M515">
        <v>133496</v>
      </c>
      <c r="N515" s="6" t="str">
        <f t="shared" ref="N515:N578" si="8">B515&amp;A515&amp;C515&amp;D515&amp;E515</f>
        <v>B2_R2_C2Centre-Val de Loire2020_2035RésineuxPublic</v>
      </c>
    </row>
    <row r="516" spans="1:14" x14ac:dyDescent="0.3">
      <c r="A516" t="s">
        <v>216</v>
      </c>
      <c r="B516" t="s">
        <v>59</v>
      </c>
      <c r="C516" t="s">
        <v>214</v>
      </c>
      <c r="D516" t="s">
        <v>114</v>
      </c>
      <c r="E516" t="s">
        <v>112</v>
      </c>
      <c r="F516">
        <v>650863</v>
      </c>
      <c r="G516">
        <v>1818105</v>
      </c>
      <c r="H516">
        <v>82968</v>
      </c>
      <c r="I516">
        <v>117184</v>
      </c>
      <c r="J516">
        <v>236592</v>
      </c>
      <c r="K516">
        <v>2279404</v>
      </c>
      <c r="L516">
        <v>1053568</v>
      </c>
      <c r="M516">
        <v>3669910</v>
      </c>
      <c r="N516" s="6" t="str">
        <f t="shared" si="8"/>
        <v>B2_R2_C2Centre-Val de Loire2020_2035FeuillusPrivé</v>
      </c>
    </row>
    <row r="517" spans="1:14" x14ac:dyDescent="0.3">
      <c r="A517" t="s">
        <v>216</v>
      </c>
      <c r="B517" t="s">
        <v>59</v>
      </c>
      <c r="C517" t="s">
        <v>214</v>
      </c>
      <c r="D517" t="s">
        <v>114</v>
      </c>
      <c r="E517" t="s">
        <v>113</v>
      </c>
      <c r="F517">
        <v>137607</v>
      </c>
      <c r="G517">
        <v>352595</v>
      </c>
      <c r="H517">
        <v>27717</v>
      </c>
      <c r="I517">
        <v>23105</v>
      </c>
      <c r="J517">
        <v>5497</v>
      </c>
      <c r="K517">
        <v>459375</v>
      </c>
      <c r="L517">
        <v>62213</v>
      </c>
      <c r="M517">
        <v>520836</v>
      </c>
      <c r="N517" s="6" t="str">
        <f t="shared" si="8"/>
        <v>B2_R2_C2Centre-Val de Loire2020_2035FeuillusPublic</v>
      </c>
    </row>
    <row r="518" spans="1:14" x14ac:dyDescent="0.3">
      <c r="A518" t="s">
        <v>216</v>
      </c>
      <c r="B518" t="s">
        <v>59</v>
      </c>
      <c r="C518" t="s">
        <v>215</v>
      </c>
      <c r="D518" t="s">
        <v>115</v>
      </c>
      <c r="E518" t="s">
        <v>112</v>
      </c>
      <c r="F518">
        <v>541555</v>
      </c>
      <c r="G518">
        <v>211783</v>
      </c>
      <c r="H518">
        <v>60711</v>
      </c>
      <c r="I518">
        <v>6320</v>
      </c>
      <c r="J518">
        <v>-63253</v>
      </c>
      <c r="K518">
        <v>756469</v>
      </c>
      <c r="L518">
        <v>123145</v>
      </c>
      <c r="M518">
        <v>683537</v>
      </c>
      <c r="N518" s="6" t="str">
        <f t="shared" si="8"/>
        <v>B2_R2_C2Centre-Val de Loire2035_2050RésineuxPrivé</v>
      </c>
    </row>
    <row r="519" spans="1:14" x14ac:dyDescent="0.3">
      <c r="A519" t="s">
        <v>216</v>
      </c>
      <c r="B519" t="s">
        <v>59</v>
      </c>
      <c r="C519" t="s">
        <v>215</v>
      </c>
      <c r="D519" t="s">
        <v>115</v>
      </c>
      <c r="E519" t="s">
        <v>113</v>
      </c>
      <c r="F519">
        <v>98315</v>
      </c>
      <c r="G519">
        <v>35565</v>
      </c>
      <c r="H519">
        <v>22722</v>
      </c>
      <c r="I519">
        <v>1343</v>
      </c>
      <c r="J519">
        <v>-17853</v>
      </c>
      <c r="K519">
        <v>135537</v>
      </c>
      <c r="L519">
        <v>19487</v>
      </c>
      <c r="M519">
        <v>101751</v>
      </c>
      <c r="N519" s="6" t="str">
        <f t="shared" si="8"/>
        <v>B2_R2_C2Centre-Val de Loire2035_2050RésineuxPublic</v>
      </c>
    </row>
    <row r="520" spans="1:14" x14ac:dyDescent="0.3">
      <c r="A520" t="s">
        <v>216</v>
      </c>
      <c r="B520" t="s">
        <v>59</v>
      </c>
      <c r="C520" t="s">
        <v>215</v>
      </c>
      <c r="D520" t="s">
        <v>114</v>
      </c>
      <c r="E520" t="s">
        <v>112</v>
      </c>
      <c r="F520">
        <v>744826</v>
      </c>
      <c r="G520">
        <v>2004291</v>
      </c>
      <c r="H520">
        <v>221160</v>
      </c>
      <c r="I520">
        <v>39</v>
      </c>
      <c r="J520">
        <v>-163961</v>
      </c>
      <c r="K520">
        <v>2492500</v>
      </c>
      <c r="L520">
        <v>1288510</v>
      </c>
      <c r="M520">
        <v>3367280</v>
      </c>
      <c r="N520" s="6" t="str">
        <f t="shared" si="8"/>
        <v>B2_R2_C2Centre-Val de Loire2035_2050FeuillusPrivé</v>
      </c>
    </row>
    <row r="521" spans="1:14" x14ac:dyDescent="0.3">
      <c r="A521" t="s">
        <v>216</v>
      </c>
      <c r="B521" t="s">
        <v>59</v>
      </c>
      <c r="C521" t="s">
        <v>215</v>
      </c>
      <c r="D521" t="s">
        <v>114</v>
      </c>
      <c r="E521" t="s">
        <v>113</v>
      </c>
      <c r="F521">
        <v>139490</v>
      </c>
      <c r="G521">
        <v>352804</v>
      </c>
      <c r="H521">
        <v>46233</v>
      </c>
      <c r="I521">
        <v>7</v>
      </c>
      <c r="J521">
        <v>-39740</v>
      </c>
      <c r="K521">
        <v>458682</v>
      </c>
      <c r="L521">
        <v>86370</v>
      </c>
      <c r="M521">
        <v>463893</v>
      </c>
      <c r="N521" s="6" t="str">
        <f t="shared" si="8"/>
        <v>B2_R2_C2Centre-Val de Loire2035_2050FeuillusPublic</v>
      </c>
    </row>
    <row r="522" spans="1:14" x14ac:dyDescent="0.3">
      <c r="A522" t="s">
        <v>216</v>
      </c>
      <c r="B522" t="s">
        <v>61</v>
      </c>
      <c r="C522" t="s">
        <v>214</v>
      </c>
      <c r="D522" t="s">
        <v>115</v>
      </c>
      <c r="E522" t="s">
        <v>112</v>
      </c>
      <c r="F522">
        <v>522369</v>
      </c>
      <c r="G522">
        <v>216778</v>
      </c>
      <c r="H522">
        <v>58421</v>
      </c>
      <c r="I522">
        <v>5912</v>
      </c>
      <c r="J522">
        <v>-51542</v>
      </c>
      <c r="K522">
        <v>747832</v>
      </c>
      <c r="L522">
        <v>178937</v>
      </c>
      <c r="M522">
        <v>755394</v>
      </c>
      <c r="N522" s="6" t="str">
        <f t="shared" si="8"/>
        <v>B2_R2_C3Centre-Val de Loire2020_2035RésineuxPrivé</v>
      </c>
    </row>
    <row r="523" spans="1:14" x14ac:dyDescent="0.3">
      <c r="A523" t="s">
        <v>216</v>
      </c>
      <c r="B523" t="s">
        <v>61</v>
      </c>
      <c r="C523" t="s">
        <v>214</v>
      </c>
      <c r="D523" t="s">
        <v>115</v>
      </c>
      <c r="E523" t="s">
        <v>113</v>
      </c>
      <c r="F523">
        <v>106837</v>
      </c>
      <c r="G523">
        <v>40791</v>
      </c>
      <c r="H523">
        <v>21193</v>
      </c>
      <c r="I523">
        <v>3768</v>
      </c>
      <c r="J523">
        <v>-15490</v>
      </c>
      <c r="K523">
        <v>150491</v>
      </c>
      <c r="L523">
        <v>19112</v>
      </c>
      <c r="M523">
        <v>121201</v>
      </c>
      <c r="N523" s="6" t="str">
        <f t="shared" si="8"/>
        <v>B2_R2_C3Centre-Val de Loire2020_2035RésineuxPublic</v>
      </c>
    </row>
    <row r="524" spans="1:14" x14ac:dyDescent="0.3">
      <c r="A524" t="s">
        <v>216</v>
      </c>
      <c r="B524" t="s">
        <v>61</v>
      </c>
      <c r="C524" t="s">
        <v>214</v>
      </c>
      <c r="D524" t="s">
        <v>114</v>
      </c>
      <c r="E524" t="s">
        <v>112</v>
      </c>
      <c r="F524">
        <v>645816</v>
      </c>
      <c r="G524">
        <v>1811141</v>
      </c>
      <c r="H524">
        <v>120987</v>
      </c>
      <c r="I524">
        <v>113538</v>
      </c>
      <c r="J524">
        <v>-145781</v>
      </c>
      <c r="K524">
        <v>2269898</v>
      </c>
      <c r="L524">
        <v>1454520</v>
      </c>
      <c r="M524">
        <v>3298681</v>
      </c>
      <c r="N524" s="6" t="str">
        <f t="shared" si="8"/>
        <v>B2_R2_C3Centre-Val de Loire2020_2035FeuillusPrivé</v>
      </c>
    </row>
    <row r="525" spans="1:14" x14ac:dyDescent="0.3">
      <c r="A525" t="s">
        <v>216</v>
      </c>
      <c r="B525" t="s">
        <v>61</v>
      </c>
      <c r="C525" t="s">
        <v>214</v>
      </c>
      <c r="D525" t="s">
        <v>114</v>
      </c>
      <c r="E525" t="s">
        <v>113</v>
      </c>
      <c r="F525">
        <v>139992</v>
      </c>
      <c r="G525">
        <v>356195</v>
      </c>
      <c r="H525">
        <v>40382</v>
      </c>
      <c r="I525">
        <v>22662</v>
      </c>
      <c r="J525">
        <v>-35911</v>
      </c>
      <c r="K525">
        <v>464990</v>
      </c>
      <c r="L525">
        <v>88238</v>
      </c>
      <c r="M525">
        <v>471434</v>
      </c>
      <c r="N525" s="6" t="str">
        <f t="shared" si="8"/>
        <v>B2_R2_C3Centre-Val de Loire2020_2035FeuillusPublic</v>
      </c>
    </row>
    <row r="526" spans="1:14" x14ac:dyDescent="0.3">
      <c r="A526" t="s">
        <v>216</v>
      </c>
      <c r="B526" t="s">
        <v>61</v>
      </c>
      <c r="C526" t="s">
        <v>215</v>
      </c>
      <c r="D526" t="s">
        <v>115</v>
      </c>
      <c r="E526" t="s">
        <v>112</v>
      </c>
      <c r="F526">
        <v>529216</v>
      </c>
      <c r="G526">
        <v>202754</v>
      </c>
      <c r="H526">
        <v>78685</v>
      </c>
      <c r="I526">
        <v>5270</v>
      </c>
      <c r="J526">
        <v>-81867</v>
      </c>
      <c r="K526">
        <v>734614</v>
      </c>
      <c r="L526">
        <v>123141</v>
      </c>
      <c r="M526">
        <v>610887</v>
      </c>
      <c r="N526" s="6" t="str">
        <f t="shared" si="8"/>
        <v>B2_R2_C3Centre-Val de Loire2035_2050RésineuxPrivé</v>
      </c>
    </row>
    <row r="527" spans="1:14" x14ac:dyDescent="0.3">
      <c r="A527" t="s">
        <v>216</v>
      </c>
      <c r="B527" t="s">
        <v>61</v>
      </c>
      <c r="C527" t="s">
        <v>215</v>
      </c>
      <c r="D527" t="s">
        <v>115</v>
      </c>
      <c r="E527" t="s">
        <v>113</v>
      </c>
      <c r="F527">
        <v>92629</v>
      </c>
      <c r="G527">
        <v>33952</v>
      </c>
      <c r="H527">
        <v>22587</v>
      </c>
      <c r="I527">
        <v>1117</v>
      </c>
      <c r="J527">
        <v>-18754</v>
      </c>
      <c r="K527">
        <v>128269</v>
      </c>
      <c r="L527">
        <v>18793</v>
      </c>
      <c r="M527">
        <v>91412</v>
      </c>
      <c r="N527" s="6" t="str">
        <f t="shared" si="8"/>
        <v>B2_R2_C3Centre-Val de Loire2035_2050RésineuxPublic</v>
      </c>
    </row>
    <row r="528" spans="1:14" x14ac:dyDescent="0.3">
      <c r="A528" t="s">
        <v>216</v>
      </c>
      <c r="B528" t="s">
        <v>61</v>
      </c>
      <c r="C528" t="s">
        <v>215</v>
      </c>
      <c r="D528" t="s">
        <v>114</v>
      </c>
      <c r="E528" t="s">
        <v>112</v>
      </c>
      <c r="F528">
        <v>758960</v>
      </c>
      <c r="G528">
        <v>1979052</v>
      </c>
      <c r="H528">
        <v>281333</v>
      </c>
      <c r="I528">
        <v>33</v>
      </c>
      <c r="J528">
        <v>-299579</v>
      </c>
      <c r="K528">
        <v>2481476</v>
      </c>
      <c r="L528">
        <v>1124572</v>
      </c>
      <c r="M528">
        <v>2931672</v>
      </c>
      <c r="N528" s="6" t="str">
        <f t="shared" si="8"/>
        <v>B2_R2_C3Centre-Val de Loire2035_2050FeuillusPrivé</v>
      </c>
    </row>
    <row r="529" spans="1:14" x14ac:dyDescent="0.3">
      <c r="A529" t="s">
        <v>216</v>
      </c>
      <c r="B529" t="s">
        <v>61</v>
      </c>
      <c r="C529" t="s">
        <v>215</v>
      </c>
      <c r="D529" t="s">
        <v>114</v>
      </c>
      <c r="E529" t="s">
        <v>113</v>
      </c>
      <c r="F529">
        <v>135988</v>
      </c>
      <c r="G529">
        <v>334293</v>
      </c>
      <c r="H529">
        <v>47174</v>
      </c>
      <c r="I529">
        <v>6</v>
      </c>
      <c r="J529">
        <v>-49795</v>
      </c>
      <c r="K529">
        <v>437731</v>
      </c>
      <c r="L529">
        <v>82302</v>
      </c>
      <c r="M529">
        <v>420285</v>
      </c>
      <c r="N529" s="6" t="str">
        <f t="shared" si="8"/>
        <v>B2_R2_C3Centre-Val de Loire2035_2050FeuillusPublic</v>
      </c>
    </row>
    <row r="530" spans="1:14" x14ac:dyDescent="0.3">
      <c r="A530" t="s">
        <v>216</v>
      </c>
      <c r="B530" t="s">
        <v>62</v>
      </c>
      <c r="C530" t="s">
        <v>214</v>
      </c>
      <c r="D530" t="s">
        <v>115</v>
      </c>
      <c r="E530" t="s">
        <v>112</v>
      </c>
      <c r="F530">
        <v>531201</v>
      </c>
      <c r="G530">
        <v>219810</v>
      </c>
      <c r="H530">
        <v>43534</v>
      </c>
      <c r="I530">
        <v>15355</v>
      </c>
      <c r="J530">
        <v>-6501</v>
      </c>
      <c r="K530">
        <v>759511</v>
      </c>
      <c r="L530">
        <v>140181</v>
      </c>
      <c r="M530">
        <v>855600</v>
      </c>
      <c r="N530" s="6" t="str">
        <f t="shared" si="8"/>
        <v>B3_R1_C1Centre-Val de Loire2020_2035RésineuxPrivé</v>
      </c>
    </row>
    <row r="531" spans="1:14" x14ac:dyDescent="0.3">
      <c r="A531" t="s">
        <v>216</v>
      </c>
      <c r="B531" t="s">
        <v>62</v>
      </c>
      <c r="C531" t="s">
        <v>214</v>
      </c>
      <c r="D531" t="s">
        <v>115</v>
      </c>
      <c r="E531" t="s">
        <v>113</v>
      </c>
      <c r="F531">
        <v>105690</v>
      </c>
      <c r="G531">
        <v>42142</v>
      </c>
      <c r="H531">
        <v>14647</v>
      </c>
      <c r="I531">
        <v>7022</v>
      </c>
      <c r="J531">
        <v>-8773</v>
      </c>
      <c r="K531">
        <v>150868</v>
      </c>
      <c r="L531">
        <v>14082</v>
      </c>
      <c r="M531">
        <v>135103</v>
      </c>
      <c r="N531" s="6" t="str">
        <f t="shared" si="8"/>
        <v>B3_R1_C1Centre-Val de Loire2020_2035RésineuxPublic</v>
      </c>
    </row>
    <row r="532" spans="1:14" x14ac:dyDescent="0.3">
      <c r="A532" t="s">
        <v>216</v>
      </c>
      <c r="B532" t="s">
        <v>62</v>
      </c>
      <c r="C532" t="s">
        <v>214</v>
      </c>
      <c r="D532" t="s">
        <v>114</v>
      </c>
      <c r="E532" t="s">
        <v>112</v>
      </c>
      <c r="F532">
        <v>691655</v>
      </c>
      <c r="G532">
        <v>1956721</v>
      </c>
      <c r="H532">
        <v>82239</v>
      </c>
      <c r="I532">
        <v>301145</v>
      </c>
      <c r="J532">
        <v>143518</v>
      </c>
      <c r="K532">
        <v>2441063</v>
      </c>
      <c r="L532">
        <v>1043533</v>
      </c>
      <c r="M532">
        <v>3642401</v>
      </c>
      <c r="N532" s="6" t="str">
        <f t="shared" si="8"/>
        <v>B3_R1_C1Centre-Val de Loire2020_2035FeuillusPrivé</v>
      </c>
    </row>
    <row r="533" spans="1:14" x14ac:dyDescent="0.3">
      <c r="A533" t="s">
        <v>216</v>
      </c>
      <c r="B533" t="s">
        <v>62</v>
      </c>
      <c r="C533" t="s">
        <v>214</v>
      </c>
      <c r="D533" t="s">
        <v>114</v>
      </c>
      <c r="E533" t="s">
        <v>113</v>
      </c>
      <c r="F533">
        <v>146174</v>
      </c>
      <c r="G533">
        <v>363706</v>
      </c>
      <c r="H533">
        <v>27491</v>
      </c>
      <c r="I533">
        <v>40219</v>
      </c>
      <c r="J533">
        <v>-4762</v>
      </c>
      <c r="K533">
        <v>476784</v>
      </c>
      <c r="L533">
        <v>62070</v>
      </c>
      <c r="M533">
        <v>518380</v>
      </c>
      <c r="N533" s="6" t="str">
        <f t="shared" si="8"/>
        <v>B3_R1_C1Centre-Val de Loire2020_2035FeuillusPublic</v>
      </c>
    </row>
    <row r="534" spans="1:14" x14ac:dyDescent="0.3">
      <c r="A534" t="s">
        <v>216</v>
      </c>
      <c r="B534" t="s">
        <v>62</v>
      </c>
      <c r="C534" t="s">
        <v>215</v>
      </c>
      <c r="D534" t="s">
        <v>115</v>
      </c>
      <c r="E534" t="s">
        <v>112</v>
      </c>
      <c r="F534">
        <v>557334</v>
      </c>
      <c r="G534">
        <v>224122</v>
      </c>
      <c r="H534">
        <v>35930</v>
      </c>
      <c r="I534">
        <v>18228</v>
      </c>
      <c r="J534">
        <v>-6505</v>
      </c>
      <c r="K534">
        <v>785473</v>
      </c>
      <c r="L534">
        <v>72687</v>
      </c>
      <c r="M534">
        <v>822414</v>
      </c>
      <c r="N534" s="6" t="str">
        <f t="shared" si="8"/>
        <v>B3_R1_C1Centre-Val de Loire2035_2050RésineuxPrivé</v>
      </c>
    </row>
    <row r="535" spans="1:14" x14ac:dyDescent="0.3">
      <c r="A535" t="s">
        <v>216</v>
      </c>
      <c r="B535" t="s">
        <v>62</v>
      </c>
      <c r="C535" t="s">
        <v>215</v>
      </c>
      <c r="D535" t="s">
        <v>115</v>
      </c>
      <c r="E535" t="s">
        <v>113</v>
      </c>
      <c r="F535">
        <v>94079</v>
      </c>
      <c r="G535">
        <v>34477</v>
      </c>
      <c r="H535">
        <v>12583</v>
      </c>
      <c r="I535">
        <v>1667</v>
      </c>
      <c r="J535">
        <v>-7126</v>
      </c>
      <c r="K535">
        <v>130227</v>
      </c>
      <c r="L535">
        <v>11240</v>
      </c>
      <c r="M535">
        <v>117675</v>
      </c>
      <c r="N535" s="6" t="str">
        <f t="shared" si="8"/>
        <v>B3_R1_C1Centre-Val de Loire2035_2050RésineuxPublic</v>
      </c>
    </row>
    <row r="536" spans="1:14" x14ac:dyDescent="0.3">
      <c r="A536" t="s">
        <v>216</v>
      </c>
      <c r="B536" t="s">
        <v>62</v>
      </c>
      <c r="C536" t="s">
        <v>215</v>
      </c>
      <c r="D536" t="s">
        <v>114</v>
      </c>
      <c r="E536" t="s">
        <v>112</v>
      </c>
      <c r="F536">
        <v>808291</v>
      </c>
      <c r="G536">
        <v>2195702</v>
      </c>
      <c r="H536">
        <v>175473</v>
      </c>
      <c r="I536">
        <v>13321</v>
      </c>
      <c r="J536">
        <v>250041</v>
      </c>
      <c r="K536">
        <v>2723698</v>
      </c>
      <c r="L536">
        <v>664097</v>
      </c>
      <c r="M536">
        <v>3806561</v>
      </c>
      <c r="N536" s="6" t="str">
        <f t="shared" si="8"/>
        <v>B3_R1_C1Centre-Val de Loire2035_2050FeuillusPrivé</v>
      </c>
    </row>
    <row r="537" spans="1:14" x14ac:dyDescent="0.3">
      <c r="A537" t="s">
        <v>216</v>
      </c>
      <c r="B537" t="s">
        <v>62</v>
      </c>
      <c r="C537" t="s">
        <v>215</v>
      </c>
      <c r="D537" t="s">
        <v>114</v>
      </c>
      <c r="E537" t="s">
        <v>113</v>
      </c>
      <c r="F537">
        <v>137239</v>
      </c>
      <c r="G537">
        <v>354072</v>
      </c>
      <c r="H537">
        <v>24433</v>
      </c>
      <c r="I537">
        <v>34</v>
      </c>
      <c r="J537">
        <v>10335</v>
      </c>
      <c r="K537">
        <v>458066</v>
      </c>
      <c r="L537">
        <v>47032</v>
      </c>
      <c r="M537">
        <v>521547</v>
      </c>
      <c r="N537" s="6" t="str">
        <f t="shared" si="8"/>
        <v>B3_R1_C1Centre-Val de Loire2035_2050FeuillusPublic</v>
      </c>
    </row>
    <row r="538" spans="1:14" x14ac:dyDescent="0.3">
      <c r="A538" t="s">
        <v>216</v>
      </c>
      <c r="B538" t="s">
        <v>64</v>
      </c>
      <c r="C538" t="s">
        <v>214</v>
      </c>
      <c r="D538" t="s">
        <v>115</v>
      </c>
      <c r="E538" t="s">
        <v>112</v>
      </c>
      <c r="F538">
        <v>531201</v>
      </c>
      <c r="G538">
        <v>219810</v>
      </c>
      <c r="H538">
        <v>43534</v>
      </c>
      <c r="I538">
        <v>15355</v>
      </c>
      <c r="J538">
        <v>-6501</v>
      </c>
      <c r="K538">
        <v>759511</v>
      </c>
      <c r="L538">
        <v>140181</v>
      </c>
      <c r="M538">
        <v>855600</v>
      </c>
      <c r="N538" s="6" t="str">
        <f t="shared" si="8"/>
        <v>B3_R1_C2Centre-Val de Loire2020_2035RésineuxPrivé</v>
      </c>
    </row>
    <row r="539" spans="1:14" x14ac:dyDescent="0.3">
      <c r="A539" t="s">
        <v>216</v>
      </c>
      <c r="B539" t="s">
        <v>64</v>
      </c>
      <c r="C539" t="s">
        <v>214</v>
      </c>
      <c r="D539" t="s">
        <v>115</v>
      </c>
      <c r="E539" t="s">
        <v>113</v>
      </c>
      <c r="F539">
        <v>105690</v>
      </c>
      <c r="G539">
        <v>42142</v>
      </c>
      <c r="H539">
        <v>14647</v>
      </c>
      <c r="I539">
        <v>7022</v>
      </c>
      <c r="J539">
        <v>-8773</v>
      </c>
      <c r="K539">
        <v>150868</v>
      </c>
      <c r="L539">
        <v>14082</v>
      </c>
      <c r="M539">
        <v>135103</v>
      </c>
      <c r="N539" s="6" t="str">
        <f t="shared" si="8"/>
        <v>B3_R1_C2Centre-Val de Loire2020_2035RésineuxPublic</v>
      </c>
    </row>
    <row r="540" spans="1:14" x14ac:dyDescent="0.3">
      <c r="A540" t="s">
        <v>216</v>
      </c>
      <c r="B540" t="s">
        <v>64</v>
      </c>
      <c r="C540" t="s">
        <v>214</v>
      </c>
      <c r="D540" t="s">
        <v>114</v>
      </c>
      <c r="E540" t="s">
        <v>112</v>
      </c>
      <c r="F540">
        <v>691655</v>
      </c>
      <c r="G540">
        <v>1956721</v>
      </c>
      <c r="H540">
        <v>82239</v>
      </c>
      <c r="I540">
        <v>301145</v>
      </c>
      <c r="J540">
        <v>143518</v>
      </c>
      <c r="K540">
        <v>2441063</v>
      </c>
      <c r="L540">
        <v>1043533</v>
      </c>
      <c r="M540">
        <v>3642401</v>
      </c>
      <c r="N540" s="6" t="str">
        <f t="shared" si="8"/>
        <v>B3_R1_C2Centre-Val de Loire2020_2035FeuillusPrivé</v>
      </c>
    </row>
    <row r="541" spans="1:14" x14ac:dyDescent="0.3">
      <c r="A541" t="s">
        <v>216</v>
      </c>
      <c r="B541" t="s">
        <v>64</v>
      </c>
      <c r="C541" t="s">
        <v>214</v>
      </c>
      <c r="D541" t="s">
        <v>114</v>
      </c>
      <c r="E541" t="s">
        <v>113</v>
      </c>
      <c r="F541">
        <v>146174</v>
      </c>
      <c r="G541">
        <v>363706</v>
      </c>
      <c r="H541">
        <v>27491</v>
      </c>
      <c r="I541">
        <v>40219</v>
      </c>
      <c r="J541">
        <v>-4762</v>
      </c>
      <c r="K541">
        <v>476784</v>
      </c>
      <c r="L541">
        <v>62070</v>
      </c>
      <c r="M541">
        <v>518380</v>
      </c>
      <c r="N541" s="6" t="str">
        <f t="shared" si="8"/>
        <v>B3_R1_C2Centre-Val de Loire2020_2035FeuillusPublic</v>
      </c>
    </row>
    <row r="542" spans="1:14" x14ac:dyDescent="0.3">
      <c r="A542" t="s">
        <v>216</v>
      </c>
      <c r="B542" t="s">
        <v>64</v>
      </c>
      <c r="C542" t="s">
        <v>215</v>
      </c>
      <c r="D542" t="s">
        <v>115</v>
      </c>
      <c r="E542" t="s">
        <v>112</v>
      </c>
      <c r="F542">
        <v>566089</v>
      </c>
      <c r="G542">
        <v>225301</v>
      </c>
      <c r="H542">
        <v>70495</v>
      </c>
      <c r="I542">
        <v>17732</v>
      </c>
      <c r="J542">
        <v>-57741</v>
      </c>
      <c r="K542">
        <v>795318</v>
      </c>
      <c r="L542">
        <v>123496</v>
      </c>
      <c r="M542">
        <v>737362</v>
      </c>
      <c r="N542" s="6" t="str">
        <f t="shared" si="8"/>
        <v>B3_R1_C2Centre-Val de Loire2035_2050RésineuxPrivé</v>
      </c>
    </row>
    <row r="543" spans="1:14" x14ac:dyDescent="0.3">
      <c r="A543" t="s">
        <v>216</v>
      </c>
      <c r="B543" t="s">
        <v>64</v>
      </c>
      <c r="C543" t="s">
        <v>215</v>
      </c>
      <c r="D543" t="s">
        <v>115</v>
      </c>
      <c r="E543" t="s">
        <v>113</v>
      </c>
      <c r="F543">
        <v>99412</v>
      </c>
      <c r="G543">
        <v>35625</v>
      </c>
      <c r="H543">
        <v>23070</v>
      </c>
      <c r="I543">
        <v>1630</v>
      </c>
      <c r="J543">
        <v>-16519</v>
      </c>
      <c r="K543">
        <v>136659</v>
      </c>
      <c r="L543">
        <v>19276</v>
      </c>
      <c r="M543">
        <v>106195</v>
      </c>
      <c r="N543" s="6" t="str">
        <f t="shared" si="8"/>
        <v>B3_R1_C2Centre-Val de Loire2035_2050RésineuxPublic</v>
      </c>
    </row>
    <row r="544" spans="1:14" x14ac:dyDescent="0.3">
      <c r="A544" t="s">
        <v>216</v>
      </c>
      <c r="B544" t="s">
        <v>64</v>
      </c>
      <c r="C544" t="s">
        <v>215</v>
      </c>
      <c r="D544" t="s">
        <v>114</v>
      </c>
      <c r="E544" t="s">
        <v>112</v>
      </c>
      <c r="F544">
        <v>805286</v>
      </c>
      <c r="G544">
        <v>2187594</v>
      </c>
      <c r="H544">
        <v>294362</v>
      </c>
      <c r="I544">
        <v>13178</v>
      </c>
      <c r="J544">
        <v>-239790</v>
      </c>
      <c r="K544">
        <v>2717385</v>
      </c>
      <c r="L544">
        <v>1162210</v>
      </c>
      <c r="M544">
        <v>3324895</v>
      </c>
      <c r="N544" s="6" t="str">
        <f t="shared" si="8"/>
        <v>B3_R1_C2Centre-Val de Loire2035_2050FeuillusPrivé</v>
      </c>
    </row>
    <row r="545" spans="1:14" x14ac:dyDescent="0.3">
      <c r="A545" t="s">
        <v>216</v>
      </c>
      <c r="B545" t="s">
        <v>64</v>
      </c>
      <c r="C545" t="s">
        <v>215</v>
      </c>
      <c r="D545" t="s">
        <v>114</v>
      </c>
      <c r="E545" t="s">
        <v>113</v>
      </c>
      <c r="F545">
        <v>141388</v>
      </c>
      <c r="G545">
        <v>356321</v>
      </c>
      <c r="H545">
        <v>46176</v>
      </c>
      <c r="I545">
        <v>33</v>
      </c>
      <c r="J545">
        <v>-42602</v>
      </c>
      <c r="K545">
        <v>463737</v>
      </c>
      <c r="L545">
        <v>83886</v>
      </c>
      <c r="M545">
        <v>461228</v>
      </c>
      <c r="N545" s="6" t="str">
        <f t="shared" si="8"/>
        <v>B3_R1_C2Centre-Val de Loire2035_2050FeuillusPublic</v>
      </c>
    </row>
    <row r="546" spans="1:14" x14ac:dyDescent="0.3">
      <c r="A546" t="s">
        <v>216</v>
      </c>
      <c r="B546" t="s">
        <v>66</v>
      </c>
      <c r="C546" t="s">
        <v>214</v>
      </c>
      <c r="D546" t="s">
        <v>115</v>
      </c>
      <c r="E546" t="s">
        <v>112</v>
      </c>
      <c r="F546">
        <v>530957</v>
      </c>
      <c r="G546">
        <v>219936</v>
      </c>
      <c r="H546">
        <v>57646</v>
      </c>
      <c r="I546">
        <v>14805</v>
      </c>
      <c r="J546">
        <v>-49753</v>
      </c>
      <c r="K546">
        <v>759483</v>
      </c>
      <c r="L546">
        <v>185555</v>
      </c>
      <c r="M546">
        <v>778926</v>
      </c>
      <c r="N546" s="6" t="str">
        <f t="shared" si="8"/>
        <v>B3_R1_C3Centre-Val de Loire2020_2035RésineuxPrivé</v>
      </c>
    </row>
    <row r="547" spans="1:14" x14ac:dyDescent="0.3">
      <c r="A547" t="s">
        <v>216</v>
      </c>
      <c r="B547" t="s">
        <v>66</v>
      </c>
      <c r="C547" t="s">
        <v>214</v>
      </c>
      <c r="D547" t="s">
        <v>115</v>
      </c>
      <c r="E547" t="s">
        <v>113</v>
      </c>
      <c r="F547">
        <v>109159</v>
      </c>
      <c r="G547">
        <v>42977</v>
      </c>
      <c r="H547">
        <v>20995</v>
      </c>
      <c r="I547">
        <v>6850</v>
      </c>
      <c r="J547">
        <v>-16665</v>
      </c>
      <c r="K547">
        <v>155191</v>
      </c>
      <c r="L547">
        <v>19602</v>
      </c>
      <c r="M547">
        <v>122906</v>
      </c>
      <c r="N547" s="6" t="str">
        <f t="shared" si="8"/>
        <v>B3_R1_C3Centre-Val de Loire2020_2035RésineuxPublic</v>
      </c>
    </row>
    <row r="548" spans="1:14" x14ac:dyDescent="0.3">
      <c r="A548" t="s">
        <v>216</v>
      </c>
      <c r="B548" t="s">
        <v>66</v>
      </c>
      <c r="C548" t="s">
        <v>214</v>
      </c>
      <c r="D548" t="s">
        <v>114</v>
      </c>
      <c r="E548" t="s">
        <v>112</v>
      </c>
      <c r="F548">
        <v>683474</v>
      </c>
      <c r="G548">
        <v>1940886</v>
      </c>
      <c r="H548">
        <v>117412</v>
      </c>
      <c r="I548">
        <v>295541</v>
      </c>
      <c r="J548">
        <v>-226839</v>
      </c>
      <c r="K548">
        <v>2420669</v>
      </c>
      <c r="L548">
        <v>1439090</v>
      </c>
      <c r="M548">
        <v>3278131</v>
      </c>
      <c r="N548" s="6" t="str">
        <f t="shared" si="8"/>
        <v>B3_R1_C3Centre-Val de Loire2020_2035FeuillusPrivé</v>
      </c>
    </row>
    <row r="549" spans="1:14" x14ac:dyDescent="0.3">
      <c r="A549" t="s">
        <v>216</v>
      </c>
      <c r="B549" t="s">
        <v>66</v>
      </c>
      <c r="C549" t="s">
        <v>214</v>
      </c>
      <c r="D549" t="s">
        <v>114</v>
      </c>
      <c r="E549" t="s">
        <v>113</v>
      </c>
      <c r="F549">
        <v>148432</v>
      </c>
      <c r="G549">
        <v>367057</v>
      </c>
      <c r="H549">
        <v>39922</v>
      </c>
      <c r="I549">
        <v>39629</v>
      </c>
      <c r="J549">
        <v>-45182</v>
      </c>
      <c r="K549">
        <v>482060</v>
      </c>
      <c r="L549">
        <v>87736</v>
      </c>
      <c r="M549">
        <v>470227</v>
      </c>
      <c r="N549" s="6" t="str">
        <f t="shared" si="8"/>
        <v>B3_R1_C3Centre-Val de Loire2020_2035FeuillusPublic</v>
      </c>
    </row>
    <row r="550" spans="1:14" x14ac:dyDescent="0.3">
      <c r="A550" t="s">
        <v>216</v>
      </c>
      <c r="B550" t="s">
        <v>66</v>
      </c>
      <c r="C550" t="s">
        <v>215</v>
      </c>
      <c r="D550" t="s">
        <v>115</v>
      </c>
      <c r="E550" t="s">
        <v>112</v>
      </c>
      <c r="F550">
        <v>552899</v>
      </c>
      <c r="G550">
        <v>215341</v>
      </c>
      <c r="H550">
        <v>84508</v>
      </c>
      <c r="I550">
        <v>14799</v>
      </c>
      <c r="J550">
        <v>-79666</v>
      </c>
      <c r="K550">
        <v>771939</v>
      </c>
      <c r="L550">
        <v>133459</v>
      </c>
      <c r="M550">
        <v>663268</v>
      </c>
      <c r="N550" s="6" t="str">
        <f t="shared" si="8"/>
        <v>B3_R1_C3Centre-Val de Loire2035_2050RésineuxPrivé</v>
      </c>
    </row>
    <row r="551" spans="1:14" x14ac:dyDescent="0.3">
      <c r="A551" t="s">
        <v>216</v>
      </c>
      <c r="B551" t="s">
        <v>66</v>
      </c>
      <c r="C551" t="s">
        <v>215</v>
      </c>
      <c r="D551" t="s">
        <v>115</v>
      </c>
      <c r="E551" t="s">
        <v>113</v>
      </c>
      <c r="F551">
        <v>96568</v>
      </c>
      <c r="G551">
        <v>35308</v>
      </c>
      <c r="H551">
        <v>22249</v>
      </c>
      <c r="I551">
        <v>1356</v>
      </c>
      <c r="J551">
        <v>-19301</v>
      </c>
      <c r="K551">
        <v>133651</v>
      </c>
      <c r="L551">
        <v>19274</v>
      </c>
      <c r="M551">
        <v>95382</v>
      </c>
      <c r="N551" s="6" t="str">
        <f t="shared" si="8"/>
        <v>B3_R1_C3Centre-Val de Loire2035_2050RésineuxPublic</v>
      </c>
    </row>
    <row r="552" spans="1:14" x14ac:dyDescent="0.3">
      <c r="A552" t="s">
        <v>216</v>
      </c>
      <c r="B552" t="s">
        <v>66</v>
      </c>
      <c r="C552" t="s">
        <v>215</v>
      </c>
      <c r="D552" t="s">
        <v>114</v>
      </c>
      <c r="E552" t="s">
        <v>112</v>
      </c>
      <c r="F552">
        <v>833295</v>
      </c>
      <c r="G552">
        <v>2147596</v>
      </c>
      <c r="H552">
        <v>331919</v>
      </c>
      <c r="I552">
        <v>12024</v>
      </c>
      <c r="J552">
        <v>-386350</v>
      </c>
      <c r="K552">
        <v>2700609</v>
      </c>
      <c r="L552">
        <v>1030811</v>
      </c>
      <c r="M552">
        <v>2897143</v>
      </c>
      <c r="N552" s="6" t="str">
        <f t="shared" si="8"/>
        <v>B3_R1_C3Centre-Val de Loire2035_2050FeuillusPrivé</v>
      </c>
    </row>
    <row r="553" spans="1:14" x14ac:dyDescent="0.3">
      <c r="A553" t="s">
        <v>216</v>
      </c>
      <c r="B553" t="s">
        <v>66</v>
      </c>
      <c r="C553" t="s">
        <v>215</v>
      </c>
      <c r="D553" t="s">
        <v>114</v>
      </c>
      <c r="E553" t="s">
        <v>113</v>
      </c>
      <c r="F553">
        <v>146329</v>
      </c>
      <c r="G553">
        <v>353110</v>
      </c>
      <c r="H553">
        <v>48561</v>
      </c>
      <c r="I553">
        <v>28</v>
      </c>
      <c r="J553">
        <v>-64062</v>
      </c>
      <c r="K553">
        <v>464473</v>
      </c>
      <c r="L553">
        <v>78425</v>
      </c>
      <c r="M553">
        <v>415904</v>
      </c>
      <c r="N553" s="6" t="str">
        <f t="shared" si="8"/>
        <v>B3_R1_C3Centre-Val de Loire2035_2050FeuillusPublic</v>
      </c>
    </row>
    <row r="554" spans="1:14" x14ac:dyDescent="0.3">
      <c r="A554" t="s">
        <v>216</v>
      </c>
      <c r="B554" t="s">
        <v>68</v>
      </c>
      <c r="C554" t="s">
        <v>214</v>
      </c>
      <c r="D554" t="s">
        <v>115</v>
      </c>
      <c r="E554" t="s">
        <v>112</v>
      </c>
      <c r="F554">
        <v>536321</v>
      </c>
      <c r="G554">
        <v>223283</v>
      </c>
      <c r="H554">
        <v>46787</v>
      </c>
      <c r="I554">
        <v>6196</v>
      </c>
      <c r="J554">
        <v>-15854</v>
      </c>
      <c r="K554">
        <v>768555</v>
      </c>
      <c r="L554">
        <v>130720</v>
      </c>
      <c r="M554">
        <v>828584</v>
      </c>
      <c r="N554" s="6" t="str">
        <f t="shared" si="8"/>
        <v>B3_R2_C1Centre-Val de Loire2020_2035RésineuxPrivé</v>
      </c>
    </row>
    <row r="555" spans="1:14" x14ac:dyDescent="0.3">
      <c r="A555" t="s">
        <v>216</v>
      </c>
      <c r="B555" t="s">
        <v>68</v>
      </c>
      <c r="C555" t="s">
        <v>214</v>
      </c>
      <c r="D555" t="s">
        <v>115</v>
      </c>
      <c r="E555" t="s">
        <v>113</v>
      </c>
      <c r="F555">
        <v>105164</v>
      </c>
      <c r="G555">
        <v>40692</v>
      </c>
      <c r="H555">
        <v>14643</v>
      </c>
      <c r="I555">
        <v>3780</v>
      </c>
      <c r="J555">
        <v>-8735</v>
      </c>
      <c r="K555">
        <v>148765</v>
      </c>
      <c r="L555">
        <v>13512</v>
      </c>
      <c r="M555">
        <v>132652</v>
      </c>
      <c r="N555" s="6" t="str">
        <f t="shared" si="8"/>
        <v>B3_R2_C1Centre-Val de Loire2020_2035RésineuxPublic</v>
      </c>
    </row>
    <row r="556" spans="1:14" x14ac:dyDescent="0.3">
      <c r="A556" t="s">
        <v>216</v>
      </c>
      <c r="B556" t="s">
        <v>68</v>
      </c>
      <c r="C556" t="s">
        <v>214</v>
      </c>
      <c r="D556" t="s">
        <v>114</v>
      </c>
      <c r="E556" t="s">
        <v>112</v>
      </c>
      <c r="F556">
        <v>676184</v>
      </c>
      <c r="G556">
        <v>1905515</v>
      </c>
      <c r="H556">
        <v>98051</v>
      </c>
      <c r="I556">
        <v>116890</v>
      </c>
      <c r="J556">
        <v>188576</v>
      </c>
      <c r="K556">
        <v>2382763</v>
      </c>
      <c r="L556">
        <v>1031776</v>
      </c>
      <c r="M556">
        <v>3658710</v>
      </c>
      <c r="N556" s="6" t="str">
        <f t="shared" si="8"/>
        <v>B3_R2_C1Centre-Val de Loire2020_2035FeuillusPrivé</v>
      </c>
    </row>
    <row r="557" spans="1:14" x14ac:dyDescent="0.3">
      <c r="A557" t="s">
        <v>216</v>
      </c>
      <c r="B557" t="s">
        <v>68</v>
      </c>
      <c r="C557" t="s">
        <v>214</v>
      </c>
      <c r="D557" t="s">
        <v>114</v>
      </c>
      <c r="E557" t="s">
        <v>113</v>
      </c>
      <c r="F557">
        <v>140615</v>
      </c>
      <c r="G557">
        <v>358515</v>
      </c>
      <c r="H557">
        <v>27970</v>
      </c>
      <c r="I557">
        <v>23045</v>
      </c>
      <c r="J557">
        <v>792</v>
      </c>
      <c r="K557">
        <v>467577</v>
      </c>
      <c r="L557">
        <v>61606</v>
      </c>
      <c r="M557">
        <v>519354</v>
      </c>
      <c r="N557" s="6" t="str">
        <f t="shared" si="8"/>
        <v>B3_R2_C1Centre-Val de Loire2020_2035FeuillusPublic</v>
      </c>
    </row>
    <row r="558" spans="1:14" x14ac:dyDescent="0.3">
      <c r="A558" t="s">
        <v>216</v>
      </c>
      <c r="B558" t="s">
        <v>68</v>
      </c>
      <c r="C558" t="s">
        <v>215</v>
      </c>
      <c r="D558" t="s">
        <v>115</v>
      </c>
      <c r="E558" t="s">
        <v>112</v>
      </c>
      <c r="F558">
        <v>550277</v>
      </c>
      <c r="G558">
        <v>220219</v>
      </c>
      <c r="H558">
        <v>36935</v>
      </c>
      <c r="I558">
        <v>6491</v>
      </c>
      <c r="J558">
        <v>-21760</v>
      </c>
      <c r="K558">
        <v>774318</v>
      </c>
      <c r="L558">
        <v>62506</v>
      </c>
      <c r="M558">
        <v>758901</v>
      </c>
      <c r="N558" s="6" t="str">
        <f t="shared" si="8"/>
        <v>B3_R2_C1Centre-Val de Loire2035_2050RésineuxPrivé</v>
      </c>
    </row>
    <row r="559" spans="1:14" x14ac:dyDescent="0.3">
      <c r="A559" t="s">
        <v>216</v>
      </c>
      <c r="B559" t="s">
        <v>68</v>
      </c>
      <c r="C559" t="s">
        <v>215</v>
      </c>
      <c r="D559" t="s">
        <v>115</v>
      </c>
      <c r="E559" t="s">
        <v>113</v>
      </c>
      <c r="F559">
        <v>94716</v>
      </c>
      <c r="G559">
        <v>35061</v>
      </c>
      <c r="H559">
        <v>12719</v>
      </c>
      <c r="I559">
        <v>1373</v>
      </c>
      <c r="J559">
        <v>-9534</v>
      </c>
      <c r="K559">
        <v>131509</v>
      </c>
      <c r="L559">
        <v>10116</v>
      </c>
      <c r="M559">
        <v>111281</v>
      </c>
      <c r="N559" s="6" t="str">
        <f t="shared" si="8"/>
        <v>B3_R2_C1Centre-Val de Loire2035_2050RésineuxPublic</v>
      </c>
    </row>
    <row r="560" spans="1:14" x14ac:dyDescent="0.3">
      <c r="A560" t="s">
        <v>216</v>
      </c>
      <c r="B560" t="s">
        <v>68</v>
      </c>
      <c r="C560" t="s">
        <v>215</v>
      </c>
      <c r="D560" t="s">
        <v>114</v>
      </c>
      <c r="E560" t="s">
        <v>112</v>
      </c>
      <c r="F560">
        <v>814494</v>
      </c>
      <c r="G560">
        <v>2249597</v>
      </c>
      <c r="H560">
        <v>184070</v>
      </c>
      <c r="I560">
        <v>40</v>
      </c>
      <c r="J560">
        <v>231236</v>
      </c>
      <c r="K560">
        <v>2776922</v>
      </c>
      <c r="L560">
        <v>659003</v>
      </c>
      <c r="M560">
        <v>3816824</v>
      </c>
      <c r="N560" s="6" t="str">
        <f t="shared" si="8"/>
        <v>B3_R2_C1Centre-Val de Loire2035_2050FeuillusPrivé</v>
      </c>
    </row>
    <row r="561" spans="1:14" x14ac:dyDescent="0.3">
      <c r="A561" t="s">
        <v>216</v>
      </c>
      <c r="B561" t="s">
        <v>68</v>
      </c>
      <c r="C561" t="s">
        <v>215</v>
      </c>
      <c r="D561" t="s">
        <v>114</v>
      </c>
      <c r="E561" t="s">
        <v>113</v>
      </c>
      <c r="F561">
        <v>139798</v>
      </c>
      <c r="G561">
        <v>358743</v>
      </c>
      <c r="H561">
        <v>24663</v>
      </c>
      <c r="I561">
        <v>7</v>
      </c>
      <c r="J561">
        <v>8320</v>
      </c>
      <c r="K561">
        <v>464516</v>
      </c>
      <c r="L561">
        <v>46907</v>
      </c>
      <c r="M561">
        <v>523839</v>
      </c>
      <c r="N561" s="6" t="str">
        <f t="shared" si="8"/>
        <v>B3_R2_C1Centre-Val de Loire2035_2050FeuillusPublic</v>
      </c>
    </row>
    <row r="562" spans="1:14" x14ac:dyDescent="0.3">
      <c r="A562" t="s">
        <v>216</v>
      </c>
      <c r="B562" t="s">
        <v>69</v>
      </c>
      <c r="C562" t="s">
        <v>214</v>
      </c>
      <c r="D562" t="s">
        <v>115</v>
      </c>
      <c r="E562" t="s">
        <v>112</v>
      </c>
      <c r="F562">
        <v>536321</v>
      </c>
      <c r="G562">
        <v>223283</v>
      </c>
      <c r="H562">
        <v>46787</v>
      </c>
      <c r="I562">
        <v>6196</v>
      </c>
      <c r="J562">
        <v>-15854</v>
      </c>
      <c r="K562">
        <v>768555</v>
      </c>
      <c r="L562">
        <v>130720</v>
      </c>
      <c r="M562">
        <v>828584</v>
      </c>
      <c r="N562" s="6" t="str">
        <f t="shared" si="8"/>
        <v>B3_R2_C2Centre-Val de Loire2020_2035RésineuxPrivé</v>
      </c>
    </row>
    <row r="563" spans="1:14" x14ac:dyDescent="0.3">
      <c r="A563" t="s">
        <v>216</v>
      </c>
      <c r="B563" t="s">
        <v>69</v>
      </c>
      <c r="C563" t="s">
        <v>214</v>
      </c>
      <c r="D563" t="s">
        <v>115</v>
      </c>
      <c r="E563" t="s">
        <v>113</v>
      </c>
      <c r="F563">
        <v>105164</v>
      </c>
      <c r="G563">
        <v>40692</v>
      </c>
      <c r="H563">
        <v>14643</v>
      </c>
      <c r="I563">
        <v>3780</v>
      </c>
      <c r="J563">
        <v>-8735</v>
      </c>
      <c r="K563">
        <v>148765</v>
      </c>
      <c r="L563">
        <v>13512</v>
      </c>
      <c r="M563">
        <v>132652</v>
      </c>
      <c r="N563" s="6" t="str">
        <f t="shared" si="8"/>
        <v>B3_R2_C2Centre-Val de Loire2020_2035RésineuxPublic</v>
      </c>
    </row>
    <row r="564" spans="1:14" x14ac:dyDescent="0.3">
      <c r="A564" t="s">
        <v>216</v>
      </c>
      <c r="B564" t="s">
        <v>69</v>
      </c>
      <c r="C564" t="s">
        <v>214</v>
      </c>
      <c r="D564" t="s">
        <v>114</v>
      </c>
      <c r="E564" t="s">
        <v>112</v>
      </c>
      <c r="F564">
        <v>676184</v>
      </c>
      <c r="G564">
        <v>1905515</v>
      </c>
      <c r="H564">
        <v>98051</v>
      </c>
      <c r="I564">
        <v>116890</v>
      </c>
      <c r="J564">
        <v>188576</v>
      </c>
      <c r="K564">
        <v>2382763</v>
      </c>
      <c r="L564">
        <v>1031776</v>
      </c>
      <c r="M564">
        <v>3658710</v>
      </c>
      <c r="N564" s="6" t="str">
        <f t="shared" si="8"/>
        <v>B3_R2_C2Centre-Val de Loire2020_2035FeuillusPrivé</v>
      </c>
    </row>
    <row r="565" spans="1:14" x14ac:dyDescent="0.3">
      <c r="A565" t="s">
        <v>216</v>
      </c>
      <c r="B565" t="s">
        <v>69</v>
      </c>
      <c r="C565" t="s">
        <v>214</v>
      </c>
      <c r="D565" t="s">
        <v>114</v>
      </c>
      <c r="E565" t="s">
        <v>113</v>
      </c>
      <c r="F565">
        <v>140615</v>
      </c>
      <c r="G565">
        <v>358515</v>
      </c>
      <c r="H565">
        <v>27970</v>
      </c>
      <c r="I565">
        <v>23045</v>
      </c>
      <c r="J565">
        <v>792</v>
      </c>
      <c r="K565">
        <v>467577</v>
      </c>
      <c r="L565">
        <v>61606</v>
      </c>
      <c r="M565">
        <v>519354</v>
      </c>
      <c r="N565" s="6" t="str">
        <f t="shared" si="8"/>
        <v>B3_R2_C2Centre-Val de Loire2020_2035FeuillusPublic</v>
      </c>
    </row>
    <row r="566" spans="1:14" x14ac:dyDescent="0.3">
      <c r="A566" t="s">
        <v>216</v>
      </c>
      <c r="B566" t="s">
        <v>69</v>
      </c>
      <c r="C566" t="s">
        <v>215</v>
      </c>
      <c r="D566" t="s">
        <v>115</v>
      </c>
      <c r="E566" t="s">
        <v>112</v>
      </c>
      <c r="F566">
        <v>557404</v>
      </c>
      <c r="G566">
        <v>220505</v>
      </c>
      <c r="H566">
        <v>72710</v>
      </c>
      <c r="I566">
        <v>6320</v>
      </c>
      <c r="J566">
        <v>-71698</v>
      </c>
      <c r="K566">
        <v>781599</v>
      </c>
      <c r="L566">
        <v>112632</v>
      </c>
      <c r="M566">
        <v>674373</v>
      </c>
      <c r="N566" s="6" t="str">
        <f t="shared" si="8"/>
        <v>B3_R2_C2Centre-Val de Loire2035_2050RésineuxPrivé</v>
      </c>
    </row>
    <row r="567" spans="1:14" x14ac:dyDescent="0.3">
      <c r="A567" t="s">
        <v>216</v>
      </c>
      <c r="B567" t="s">
        <v>69</v>
      </c>
      <c r="C567" t="s">
        <v>215</v>
      </c>
      <c r="D567" t="s">
        <v>115</v>
      </c>
      <c r="E567" t="s">
        <v>113</v>
      </c>
      <c r="F567">
        <v>99687</v>
      </c>
      <c r="G567">
        <v>36068</v>
      </c>
      <c r="H567">
        <v>23322</v>
      </c>
      <c r="I567">
        <v>1343</v>
      </c>
      <c r="J567">
        <v>-18612</v>
      </c>
      <c r="K567">
        <v>137427</v>
      </c>
      <c r="L567">
        <v>18034</v>
      </c>
      <c r="M567">
        <v>100041</v>
      </c>
      <c r="N567" s="6" t="str">
        <f t="shared" si="8"/>
        <v>B3_R2_C2Centre-Val de Loire2035_2050RésineuxPublic</v>
      </c>
    </row>
    <row r="568" spans="1:14" x14ac:dyDescent="0.3">
      <c r="A568" t="s">
        <v>216</v>
      </c>
      <c r="B568" t="s">
        <v>69</v>
      </c>
      <c r="C568" t="s">
        <v>215</v>
      </c>
      <c r="D568" t="s">
        <v>114</v>
      </c>
      <c r="E568" t="s">
        <v>112</v>
      </c>
      <c r="F568">
        <v>804080</v>
      </c>
      <c r="G568">
        <v>2211408</v>
      </c>
      <c r="H568">
        <v>297944</v>
      </c>
      <c r="I568">
        <v>39</v>
      </c>
      <c r="J568">
        <v>-250714</v>
      </c>
      <c r="K568">
        <v>2736209</v>
      </c>
      <c r="L568">
        <v>1171754</v>
      </c>
      <c r="M568">
        <v>3330556</v>
      </c>
      <c r="N568" s="6" t="str">
        <f t="shared" si="8"/>
        <v>B3_R2_C2Centre-Val de Loire2035_2050FeuillusPrivé</v>
      </c>
    </row>
    <row r="569" spans="1:14" x14ac:dyDescent="0.3">
      <c r="A569" t="s">
        <v>216</v>
      </c>
      <c r="B569" t="s">
        <v>69</v>
      </c>
      <c r="C569" t="s">
        <v>215</v>
      </c>
      <c r="D569" t="s">
        <v>114</v>
      </c>
      <c r="E569" t="s">
        <v>113</v>
      </c>
      <c r="F569">
        <v>143003</v>
      </c>
      <c r="G569">
        <v>359098</v>
      </c>
      <c r="H569">
        <v>46493</v>
      </c>
      <c r="I569">
        <v>7</v>
      </c>
      <c r="J569">
        <v>-43732</v>
      </c>
      <c r="K569">
        <v>467592</v>
      </c>
      <c r="L569">
        <v>84163</v>
      </c>
      <c r="M569">
        <v>463082</v>
      </c>
      <c r="N569" s="6" t="str">
        <f t="shared" si="8"/>
        <v>B3_R2_C2Centre-Val de Loire2035_2050FeuillusPublic</v>
      </c>
    </row>
    <row r="570" spans="1:14" x14ac:dyDescent="0.3">
      <c r="A570" t="s">
        <v>216</v>
      </c>
      <c r="B570" t="s">
        <v>70</v>
      </c>
      <c r="C570" t="s">
        <v>214</v>
      </c>
      <c r="D570" t="s">
        <v>115</v>
      </c>
      <c r="E570" t="s">
        <v>112</v>
      </c>
      <c r="F570">
        <v>539732</v>
      </c>
      <c r="G570">
        <v>224573</v>
      </c>
      <c r="H570">
        <v>64081</v>
      </c>
      <c r="I570">
        <v>5900</v>
      </c>
      <c r="J570">
        <v>-58948</v>
      </c>
      <c r="K570">
        <v>773537</v>
      </c>
      <c r="L570">
        <v>172171</v>
      </c>
      <c r="M570">
        <v>753085</v>
      </c>
      <c r="N570" s="6" t="str">
        <f t="shared" si="8"/>
        <v>B3_R2_C3Centre-Val de Loire2020_2035RésineuxPrivé</v>
      </c>
    </row>
    <row r="571" spans="1:14" x14ac:dyDescent="0.3">
      <c r="A571" t="s">
        <v>216</v>
      </c>
      <c r="B571" t="s">
        <v>70</v>
      </c>
      <c r="C571" t="s">
        <v>214</v>
      </c>
      <c r="D571" t="s">
        <v>115</v>
      </c>
      <c r="E571" t="s">
        <v>113</v>
      </c>
      <c r="F571">
        <v>108730</v>
      </c>
      <c r="G571">
        <v>41583</v>
      </c>
      <c r="H571">
        <v>20998</v>
      </c>
      <c r="I571">
        <v>3762</v>
      </c>
      <c r="J571">
        <v>-16587</v>
      </c>
      <c r="K571">
        <v>153247</v>
      </c>
      <c r="L571">
        <v>18956</v>
      </c>
      <c r="M571">
        <v>120645</v>
      </c>
      <c r="N571" s="6" t="str">
        <f t="shared" si="8"/>
        <v>B3_R2_C3Centre-Val de Loire2020_2035RésineuxPublic</v>
      </c>
    </row>
    <row r="572" spans="1:14" x14ac:dyDescent="0.3">
      <c r="A572" t="s">
        <v>216</v>
      </c>
      <c r="B572" t="s">
        <v>70</v>
      </c>
      <c r="C572" t="s">
        <v>214</v>
      </c>
      <c r="D572" t="s">
        <v>114</v>
      </c>
      <c r="E572" t="s">
        <v>112</v>
      </c>
      <c r="F572">
        <v>673019</v>
      </c>
      <c r="G572">
        <v>1902130</v>
      </c>
      <c r="H572">
        <v>143928</v>
      </c>
      <c r="I572">
        <v>113394</v>
      </c>
      <c r="J572">
        <v>-189279</v>
      </c>
      <c r="K572">
        <v>2378426</v>
      </c>
      <c r="L572">
        <v>1421541</v>
      </c>
      <c r="M572">
        <v>3290450</v>
      </c>
      <c r="N572" s="6" t="str">
        <f t="shared" si="8"/>
        <v>B3_R2_C3Centre-Val de Loire2020_2035FeuillusPrivé</v>
      </c>
    </row>
    <row r="573" spans="1:14" x14ac:dyDescent="0.3">
      <c r="A573" t="s">
        <v>216</v>
      </c>
      <c r="B573" t="s">
        <v>70</v>
      </c>
      <c r="C573" t="s">
        <v>214</v>
      </c>
      <c r="D573" t="s">
        <v>114</v>
      </c>
      <c r="E573" t="s">
        <v>113</v>
      </c>
      <c r="F573">
        <v>142928</v>
      </c>
      <c r="G573">
        <v>361752</v>
      </c>
      <c r="H573">
        <v>40283</v>
      </c>
      <c r="I573">
        <v>22603</v>
      </c>
      <c r="J573">
        <v>-39644</v>
      </c>
      <c r="K573">
        <v>472755</v>
      </c>
      <c r="L573">
        <v>87387</v>
      </c>
      <c r="M573">
        <v>471239</v>
      </c>
      <c r="N573" s="6" t="str">
        <f t="shared" si="8"/>
        <v>B3_R2_C3Centre-Val de Loire2020_2035FeuillusPublic</v>
      </c>
    </row>
    <row r="574" spans="1:14" x14ac:dyDescent="0.3">
      <c r="A574" t="s">
        <v>216</v>
      </c>
      <c r="B574" t="s">
        <v>70</v>
      </c>
      <c r="C574" t="s">
        <v>215</v>
      </c>
      <c r="D574" t="s">
        <v>115</v>
      </c>
      <c r="E574" t="s">
        <v>112</v>
      </c>
      <c r="F574">
        <v>543858</v>
      </c>
      <c r="G574">
        <v>210784</v>
      </c>
      <c r="H574">
        <v>84343</v>
      </c>
      <c r="I574">
        <v>5270</v>
      </c>
      <c r="J574">
        <v>-89796</v>
      </c>
      <c r="K574">
        <v>758086</v>
      </c>
      <c r="L574">
        <v>114281</v>
      </c>
      <c r="M574">
        <v>602462</v>
      </c>
      <c r="N574" s="6" t="str">
        <f t="shared" si="8"/>
        <v>B3_R2_C3Centre-Val de Loire2035_2050RésineuxPrivé</v>
      </c>
    </row>
    <row r="575" spans="1:14" x14ac:dyDescent="0.3">
      <c r="A575" t="s">
        <v>216</v>
      </c>
      <c r="B575" t="s">
        <v>70</v>
      </c>
      <c r="C575" t="s">
        <v>215</v>
      </c>
      <c r="D575" t="s">
        <v>115</v>
      </c>
      <c r="E575" t="s">
        <v>113</v>
      </c>
      <c r="F575">
        <v>97185</v>
      </c>
      <c r="G575">
        <v>35917</v>
      </c>
      <c r="H575">
        <v>22722</v>
      </c>
      <c r="I575">
        <v>1117</v>
      </c>
      <c r="J575">
        <v>-20917</v>
      </c>
      <c r="K575">
        <v>134935</v>
      </c>
      <c r="L575">
        <v>16831</v>
      </c>
      <c r="M575">
        <v>89836</v>
      </c>
      <c r="N575" s="6" t="str">
        <f t="shared" si="8"/>
        <v>B3_R2_C3Centre-Val de Loire2035_2050RésineuxPublic</v>
      </c>
    </row>
    <row r="576" spans="1:14" x14ac:dyDescent="0.3">
      <c r="A576" t="s">
        <v>216</v>
      </c>
      <c r="B576" t="s">
        <v>70</v>
      </c>
      <c r="C576" t="s">
        <v>215</v>
      </c>
      <c r="D576" t="s">
        <v>114</v>
      </c>
      <c r="E576" t="s">
        <v>112</v>
      </c>
      <c r="F576">
        <v>831555</v>
      </c>
      <c r="G576">
        <v>2167949</v>
      </c>
      <c r="H576">
        <v>335251</v>
      </c>
      <c r="I576">
        <v>33</v>
      </c>
      <c r="J576">
        <v>-397435</v>
      </c>
      <c r="K576">
        <v>2715994</v>
      </c>
      <c r="L576">
        <v>1038711</v>
      </c>
      <c r="M576">
        <v>2897664</v>
      </c>
      <c r="N576" s="6" t="str">
        <f t="shared" si="8"/>
        <v>B3_R2_C3Centre-Val de Loire2035_2050FeuillusPrivé</v>
      </c>
    </row>
    <row r="577" spans="1:14" x14ac:dyDescent="0.3">
      <c r="A577" t="s">
        <v>216</v>
      </c>
      <c r="B577" t="s">
        <v>70</v>
      </c>
      <c r="C577" t="s">
        <v>215</v>
      </c>
      <c r="D577" t="s">
        <v>114</v>
      </c>
      <c r="E577" t="s">
        <v>113</v>
      </c>
      <c r="F577">
        <v>148565</v>
      </c>
      <c r="G577">
        <v>356986</v>
      </c>
      <c r="H577">
        <v>50019</v>
      </c>
      <c r="I577">
        <v>6</v>
      </c>
      <c r="J577">
        <v>-65545</v>
      </c>
      <c r="K577">
        <v>469896</v>
      </c>
      <c r="L577">
        <v>77601</v>
      </c>
      <c r="M577">
        <v>417569</v>
      </c>
      <c r="N577" s="6" t="str">
        <f t="shared" si="8"/>
        <v>B3_R2_C3Centre-Val de Loire2035_2050FeuillusPublic</v>
      </c>
    </row>
    <row r="578" spans="1:14" x14ac:dyDescent="0.3">
      <c r="A578" t="s">
        <v>217</v>
      </c>
      <c r="B578" t="s">
        <v>12</v>
      </c>
      <c r="C578" t="s">
        <v>214</v>
      </c>
      <c r="D578" t="s">
        <v>115</v>
      </c>
      <c r="E578" t="s">
        <v>112</v>
      </c>
      <c r="F578">
        <v>1228531</v>
      </c>
      <c r="G578">
        <v>369962</v>
      </c>
      <c r="H578">
        <v>115405</v>
      </c>
      <c r="I578">
        <v>681063</v>
      </c>
      <c r="J578">
        <v>-19503</v>
      </c>
      <c r="K578">
        <v>1705849</v>
      </c>
      <c r="L578">
        <v>363473</v>
      </c>
      <c r="M578">
        <v>1932403</v>
      </c>
      <c r="N578" s="6" t="str">
        <f t="shared" si="8"/>
        <v>A1_R1_C1Bourgogne-Franche-Comté2020_2035RésineuxPrivé</v>
      </c>
    </row>
    <row r="579" spans="1:14" x14ac:dyDescent="0.3">
      <c r="A579" t="s">
        <v>217</v>
      </c>
      <c r="B579" t="s">
        <v>12</v>
      </c>
      <c r="C579" t="s">
        <v>214</v>
      </c>
      <c r="D579" t="s">
        <v>115</v>
      </c>
      <c r="E579" t="s">
        <v>113</v>
      </c>
      <c r="F579">
        <v>733676</v>
      </c>
      <c r="G579">
        <v>189356</v>
      </c>
      <c r="H579">
        <v>210292</v>
      </c>
      <c r="I579">
        <v>382312</v>
      </c>
      <c r="J579">
        <v>41237</v>
      </c>
      <c r="K579">
        <v>974585</v>
      </c>
      <c r="L579">
        <v>139859</v>
      </c>
      <c r="M579">
        <v>1213339</v>
      </c>
      <c r="N579" s="6" t="str">
        <f t="shared" ref="N579:N642" si="9">B579&amp;A579&amp;C579&amp;D579&amp;E579</f>
        <v>A1_R1_C1Bourgogne-Franche-Comté2020_2035RésineuxPublic</v>
      </c>
    </row>
    <row r="580" spans="1:14" x14ac:dyDescent="0.3">
      <c r="A580" t="s">
        <v>217</v>
      </c>
      <c r="B580" t="s">
        <v>12</v>
      </c>
      <c r="C580" t="s">
        <v>214</v>
      </c>
      <c r="D580" t="s">
        <v>114</v>
      </c>
      <c r="E580" t="s">
        <v>112</v>
      </c>
      <c r="F580">
        <v>598896</v>
      </c>
      <c r="G580">
        <v>1681414</v>
      </c>
      <c r="H580">
        <v>36383</v>
      </c>
      <c r="I580">
        <v>462390</v>
      </c>
      <c r="J580">
        <v>598880</v>
      </c>
      <c r="K580">
        <v>2079962</v>
      </c>
      <c r="L580">
        <v>1082809</v>
      </c>
      <c r="M580">
        <v>4147315</v>
      </c>
      <c r="N580" s="6" t="str">
        <f t="shared" si="9"/>
        <v>A1_R1_C1Bourgogne-Franche-Comté2020_2035FeuillusPrivé</v>
      </c>
    </row>
    <row r="581" spans="1:14" x14ac:dyDescent="0.3">
      <c r="A581" t="s">
        <v>217</v>
      </c>
      <c r="B581" t="s">
        <v>12</v>
      </c>
      <c r="C581" t="s">
        <v>214</v>
      </c>
      <c r="D581" t="s">
        <v>114</v>
      </c>
      <c r="E581" t="s">
        <v>113</v>
      </c>
      <c r="F581">
        <v>654013</v>
      </c>
      <c r="G581">
        <v>1426963</v>
      </c>
      <c r="H581">
        <v>139119</v>
      </c>
      <c r="I581">
        <v>139079</v>
      </c>
      <c r="J581">
        <v>270070</v>
      </c>
      <c r="K581">
        <v>1874463</v>
      </c>
      <c r="L581">
        <v>352530</v>
      </c>
      <c r="M581">
        <v>2681738</v>
      </c>
      <c r="N581" s="6" t="str">
        <f t="shared" si="9"/>
        <v>A1_R1_C1Bourgogne-Franche-Comté2020_2035FeuillusPublic</v>
      </c>
    </row>
    <row r="582" spans="1:14" x14ac:dyDescent="0.3">
      <c r="A582" t="s">
        <v>217</v>
      </c>
      <c r="B582" t="s">
        <v>12</v>
      </c>
      <c r="C582" t="s">
        <v>215</v>
      </c>
      <c r="D582" t="s">
        <v>115</v>
      </c>
      <c r="E582" t="s">
        <v>112</v>
      </c>
      <c r="F582">
        <v>1334319</v>
      </c>
      <c r="G582">
        <v>315517</v>
      </c>
      <c r="H582">
        <v>32886</v>
      </c>
      <c r="I582">
        <v>38234</v>
      </c>
      <c r="J582">
        <v>23705</v>
      </c>
      <c r="K582">
        <v>1750146</v>
      </c>
      <c r="L582">
        <v>153384</v>
      </c>
      <c r="M582">
        <v>1938165</v>
      </c>
      <c r="N582" s="6" t="str">
        <f t="shared" si="9"/>
        <v>A1_R1_C1Bourgogne-Franche-Comté2035_2050RésineuxPrivé</v>
      </c>
    </row>
    <row r="583" spans="1:14" x14ac:dyDescent="0.3">
      <c r="A583" t="s">
        <v>217</v>
      </c>
      <c r="B583" t="s">
        <v>12</v>
      </c>
      <c r="C583" t="s">
        <v>215</v>
      </c>
      <c r="D583" t="s">
        <v>115</v>
      </c>
      <c r="E583" t="s">
        <v>113</v>
      </c>
      <c r="F583">
        <v>828952</v>
      </c>
      <c r="G583">
        <v>177985</v>
      </c>
      <c r="H583">
        <v>89778</v>
      </c>
      <c r="I583">
        <v>14098</v>
      </c>
      <c r="J583">
        <v>35608</v>
      </c>
      <c r="K583">
        <v>1055675</v>
      </c>
      <c r="L583">
        <v>81007</v>
      </c>
      <c r="M583">
        <v>1238212</v>
      </c>
      <c r="N583" s="6" t="str">
        <f t="shared" si="9"/>
        <v>A1_R1_C1Bourgogne-Franche-Comté2035_2050RésineuxPublic</v>
      </c>
    </row>
    <row r="584" spans="1:14" x14ac:dyDescent="0.3">
      <c r="A584" t="s">
        <v>217</v>
      </c>
      <c r="B584" t="s">
        <v>12</v>
      </c>
      <c r="C584" t="s">
        <v>215</v>
      </c>
      <c r="D584" t="s">
        <v>114</v>
      </c>
      <c r="E584" t="s">
        <v>112</v>
      </c>
      <c r="F584">
        <v>778697</v>
      </c>
      <c r="G584">
        <v>1986475</v>
      </c>
      <c r="H584">
        <v>42502</v>
      </c>
      <c r="I584">
        <v>49027</v>
      </c>
      <c r="J584">
        <v>662252</v>
      </c>
      <c r="K584">
        <v>2481184</v>
      </c>
      <c r="L584">
        <v>778682</v>
      </c>
      <c r="M584">
        <v>4387527</v>
      </c>
      <c r="N584" s="6" t="str">
        <f t="shared" si="9"/>
        <v>A1_R1_C1Bourgogne-Franche-Comté2035_2050FeuillusPrivé</v>
      </c>
    </row>
    <row r="585" spans="1:14" x14ac:dyDescent="0.3">
      <c r="A585" t="s">
        <v>217</v>
      </c>
      <c r="B585" t="s">
        <v>12</v>
      </c>
      <c r="C585" t="s">
        <v>215</v>
      </c>
      <c r="D585" t="s">
        <v>114</v>
      </c>
      <c r="E585" t="s">
        <v>113</v>
      </c>
      <c r="F585">
        <v>740693</v>
      </c>
      <c r="G585">
        <v>1654634</v>
      </c>
      <c r="H585">
        <v>100255</v>
      </c>
      <c r="I585">
        <v>5347</v>
      </c>
      <c r="J585">
        <v>240628</v>
      </c>
      <c r="K585">
        <v>2151492</v>
      </c>
      <c r="L585">
        <v>248642</v>
      </c>
      <c r="M585">
        <v>2821111</v>
      </c>
      <c r="N585" s="6" t="str">
        <f t="shared" si="9"/>
        <v>A1_R1_C1Bourgogne-Franche-Comté2035_2050FeuillusPublic</v>
      </c>
    </row>
    <row r="586" spans="1:14" x14ac:dyDescent="0.3">
      <c r="A586" t="s">
        <v>217</v>
      </c>
      <c r="B586" t="s">
        <v>14</v>
      </c>
      <c r="C586" t="s">
        <v>214</v>
      </c>
      <c r="D586" t="s">
        <v>115</v>
      </c>
      <c r="E586" t="s">
        <v>112</v>
      </c>
      <c r="F586">
        <v>1228531</v>
      </c>
      <c r="G586">
        <v>369962</v>
      </c>
      <c r="H586">
        <v>115405</v>
      </c>
      <c r="I586">
        <v>681063</v>
      </c>
      <c r="J586">
        <v>-19503</v>
      </c>
      <c r="K586">
        <v>1705849</v>
      </c>
      <c r="L586">
        <v>363473</v>
      </c>
      <c r="M586">
        <v>1932403</v>
      </c>
      <c r="N586" s="6" t="str">
        <f t="shared" si="9"/>
        <v>A1_R1_C2Bourgogne-Franche-Comté2020_2035RésineuxPrivé</v>
      </c>
    </row>
    <row r="587" spans="1:14" x14ac:dyDescent="0.3">
      <c r="A587" t="s">
        <v>217</v>
      </c>
      <c r="B587" t="s">
        <v>14</v>
      </c>
      <c r="C587" t="s">
        <v>214</v>
      </c>
      <c r="D587" t="s">
        <v>115</v>
      </c>
      <c r="E587" t="s">
        <v>113</v>
      </c>
      <c r="F587">
        <v>733676</v>
      </c>
      <c r="G587">
        <v>189356</v>
      </c>
      <c r="H587">
        <v>210292</v>
      </c>
      <c r="I587">
        <v>382312</v>
      </c>
      <c r="J587">
        <v>41237</v>
      </c>
      <c r="K587">
        <v>974585</v>
      </c>
      <c r="L587">
        <v>139859</v>
      </c>
      <c r="M587">
        <v>1213339</v>
      </c>
      <c r="N587" s="6" t="str">
        <f t="shared" si="9"/>
        <v>A1_R1_C2Bourgogne-Franche-Comté2020_2035RésineuxPublic</v>
      </c>
    </row>
    <row r="588" spans="1:14" x14ac:dyDescent="0.3">
      <c r="A588" t="s">
        <v>217</v>
      </c>
      <c r="B588" t="s">
        <v>14</v>
      </c>
      <c r="C588" t="s">
        <v>214</v>
      </c>
      <c r="D588" t="s">
        <v>114</v>
      </c>
      <c r="E588" t="s">
        <v>112</v>
      </c>
      <c r="F588">
        <v>598896</v>
      </c>
      <c r="G588">
        <v>1681414</v>
      </c>
      <c r="H588">
        <v>36383</v>
      </c>
      <c r="I588">
        <v>462390</v>
      </c>
      <c r="J588">
        <v>598880</v>
      </c>
      <c r="K588">
        <v>2079962</v>
      </c>
      <c r="L588">
        <v>1082809</v>
      </c>
      <c r="M588">
        <v>4147315</v>
      </c>
      <c r="N588" s="6" t="str">
        <f t="shared" si="9"/>
        <v>A1_R1_C2Bourgogne-Franche-Comté2020_2035FeuillusPrivé</v>
      </c>
    </row>
    <row r="589" spans="1:14" x14ac:dyDescent="0.3">
      <c r="A589" t="s">
        <v>217</v>
      </c>
      <c r="B589" t="s">
        <v>14</v>
      </c>
      <c r="C589" t="s">
        <v>214</v>
      </c>
      <c r="D589" t="s">
        <v>114</v>
      </c>
      <c r="E589" t="s">
        <v>113</v>
      </c>
      <c r="F589">
        <v>654013</v>
      </c>
      <c r="G589">
        <v>1426963</v>
      </c>
      <c r="H589">
        <v>139119</v>
      </c>
      <c r="I589">
        <v>139079</v>
      </c>
      <c r="J589">
        <v>270070</v>
      </c>
      <c r="K589">
        <v>1874463</v>
      </c>
      <c r="L589">
        <v>352530</v>
      </c>
      <c r="M589">
        <v>2681738</v>
      </c>
      <c r="N589" s="6" t="str">
        <f t="shared" si="9"/>
        <v>A1_R1_C2Bourgogne-Franche-Comté2020_2035FeuillusPublic</v>
      </c>
    </row>
    <row r="590" spans="1:14" x14ac:dyDescent="0.3">
      <c r="A590" t="s">
        <v>217</v>
      </c>
      <c r="B590" t="s">
        <v>14</v>
      </c>
      <c r="C590" t="s">
        <v>215</v>
      </c>
      <c r="D590" t="s">
        <v>115</v>
      </c>
      <c r="E590" t="s">
        <v>112</v>
      </c>
      <c r="F590">
        <v>973855</v>
      </c>
      <c r="G590">
        <v>233895</v>
      </c>
      <c r="H590">
        <v>34636</v>
      </c>
      <c r="I590">
        <v>37464</v>
      </c>
      <c r="J590">
        <v>84728</v>
      </c>
      <c r="K590">
        <v>1278313</v>
      </c>
      <c r="L590">
        <v>299228</v>
      </c>
      <c r="M590">
        <v>1819438</v>
      </c>
      <c r="N590" s="6" t="str">
        <f t="shared" si="9"/>
        <v>A1_R1_C2Bourgogne-Franche-Comté2035_2050RésineuxPrivé</v>
      </c>
    </row>
    <row r="591" spans="1:14" x14ac:dyDescent="0.3">
      <c r="A591" t="s">
        <v>217</v>
      </c>
      <c r="B591" t="s">
        <v>14</v>
      </c>
      <c r="C591" t="s">
        <v>215</v>
      </c>
      <c r="D591" t="s">
        <v>115</v>
      </c>
      <c r="E591" t="s">
        <v>113</v>
      </c>
      <c r="F591">
        <v>719831</v>
      </c>
      <c r="G591">
        <v>150894</v>
      </c>
      <c r="H591">
        <v>151135</v>
      </c>
      <c r="I591">
        <v>13824</v>
      </c>
      <c r="J591">
        <v>35372</v>
      </c>
      <c r="K591">
        <v>912551</v>
      </c>
      <c r="L591">
        <v>155474</v>
      </c>
      <c r="M591">
        <v>1173690</v>
      </c>
      <c r="N591" s="6" t="str">
        <f t="shared" si="9"/>
        <v>A1_R1_C2Bourgogne-Franche-Comté2035_2050RésineuxPublic</v>
      </c>
    </row>
    <row r="592" spans="1:14" x14ac:dyDescent="0.3">
      <c r="A592" t="s">
        <v>217</v>
      </c>
      <c r="B592" t="s">
        <v>14</v>
      </c>
      <c r="C592" t="s">
        <v>215</v>
      </c>
      <c r="D592" t="s">
        <v>114</v>
      </c>
      <c r="E592" t="s">
        <v>112</v>
      </c>
      <c r="F592">
        <v>564789</v>
      </c>
      <c r="G592">
        <v>1350689</v>
      </c>
      <c r="H592">
        <v>22153</v>
      </c>
      <c r="I592">
        <v>48487</v>
      </c>
      <c r="J592">
        <v>513043</v>
      </c>
      <c r="K592">
        <v>1722888</v>
      </c>
      <c r="L592">
        <v>1429305</v>
      </c>
      <c r="M592">
        <v>3951103</v>
      </c>
      <c r="N592" s="6" t="str">
        <f t="shared" si="9"/>
        <v>A1_R1_C2Bourgogne-Franche-Comté2035_2050FeuillusPrivé</v>
      </c>
    </row>
    <row r="593" spans="1:14" x14ac:dyDescent="0.3">
      <c r="A593" t="s">
        <v>217</v>
      </c>
      <c r="B593" t="s">
        <v>14</v>
      </c>
      <c r="C593" t="s">
        <v>215</v>
      </c>
      <c r="D593" t="s">
        <v>114</v>
      </c>
      <c r="E593" t="s">
        <v>113</v>
      </c>
      <c r="F593">
        <v>627216</v>
      </c>
      <c r="G593">
        <v>1392030</v>
      </c>
      <c r="H593">
        <v>176443</v>
      </c>
      <c r="I593">
        <v>5282</v>
      </c>
      <c r="J593">
        <v>159758</v>
      </c>
      <c r="K593">
        <v>1813473</v>
      </c>
      <c r="L593">
        <v>483539</v>
      </c>
      <c r="M593">
        <v>2561912</v>
      </c>
      <c r="N593" s="6" t="str">
        <f t="shared" si="9"/>
        <v>A1_R1_C2Bourgogne-Franche-Comté2035_2050FeuillusPublic</v>
      </c>
    </row>
    <row r="594" spans="1:14" x14ac:dyDescent="0.3">
      <c r="A594" t="s">
        <v>217</v>
      </c>
      <c r="B594" t="s">
        <v>15</v>
      </c>
      <c r="C594" t="s">
        <v>214</v>
      </c>
      <c r="D594" t="s">
        <v>115</v>
      </c>
      <c r="E594" t="s">
        <v>112</v>
      </c>
      <c r="F594">
        <v>907010</v>
      </c>
      <c r="G594">
        <v>290257</v>
      </c>
      <c r="H594">
        <v>113301</v>
      </c>
      <c r="I594">
        <v>680094</v>
      </c>
      <c r="J594">
        <v>33040</v>
      </c>
      <c r="K594">
        <v>1276427</v>
      </c>
      <c r="L594">
        <v>488456</v>
      </c>
      <c r="M594">
        <v>1807590</v>
      </c>
      <c r="N594" s="6" t="str">
        <f t="shared" si="9"/>
        <v>A1_R1_C3Bourgogne-Franche-Comté2020_2035RésineuxPrivé</v>
      </c>
    </row>
    <row r="595" spans="1:14" x14ac:dyDescent="0.3">
      <c r="A595" t="s">
        <v>217</v>
      </c>
      <c r="B595" t="s">
        <v>15</v>
      </c>
      <c r="C595" t="s">
        <v>214</v>
      </c>
      <c r="D595" t="s">
        <v>115</v>
      </c>
      <c r="E595" t="s">
        <v>113</v>
      </c>
      <c r="F595">
        <v>672120</v>
      </c>
      <c r="G595">
        <v>174285</v>
      </c>
      <c r="H595">
        <v>254965</v>
      </c>
      <c r="I595">
        <v>377607</v>
      </c>
      <c r="J595">
        <v>25037</v>
      </c>
      <c r="K595">
        <v>894008</v>
      </c>
      <c r="L595">
        <v>185072</v>
      </c>
      <c r="M595">
        <v>1127683</v>
      </c>
      <c r="N595" s="6" t="str">
        <f t="shared" si="9"/>
        <v>A1_R1_C3Bourgogne-Franche-Comté2020_2035RésineuxPublic</v>
      </c>
    </row>
    <row r="596" spans="1:14" x14ac:dyDescent="0.3">
      <c r="A596" t="s">
        <v>217</v>
      </c>
      <c r="B596" t="s">
        <v>15</v>
      </c>
      <c r="C596" t="s">
        <v>214</v>
      </c>
      <c r="D596" t="s">
        <v>114</v>
      </c>
      <c r="E596" t="s">
        <v>112</v>
      </c>
      <c r="F596">
        <v>427176</v>
      </c>
      <c r="G596">
        <v>1162883</v>
      </c>
      <c r="H596">
        <v>18515</v>
      </c>
      <c r="I596">
        <v>461027</v>
      </c>
      <c r="J596">
        <v>514882</v>
      </c>
      <c r="K596">
        <v>1459892</v>
      </c>
      <c r="L596">
        <v>1540599</v>
      </c>
      <c r="M596">
        <v>3793960</v>
      </c>
      <c r="N596" s="6" t="str">
        <f t="shared" si="9"/>
        <v>A1_R1_C3Bourgogne-Franche-Comté2020_2035FeuillusPrivé</v>
      </c>
    </row>
    <row r="597" spans="1:14" x14ac:dyDescent="0.3">
      <c r="A597" t="s">
        <v>217</v>
      </c>
      <c r="B597" t="s">
        <v>15</v>
      </c>
      <c r="C597" t="s">
        <v>214</v>
      </c>
      <c r="D597" t="s">
        <v>114</v>
      </c>
      <c r="E597" t="s">
        <v>113</v>
      </c>
      <c r="F597">
        <v>592288</v>
      </c>
      <c r="G597">
        <v>1293116</v>
      </c>
      <c r="H597">
        <v>185320</v>
      </c>
      <c r="I597">
        <v>137414</v>
      </c>
      <c r="J597">
        <v>174854</v>
      </c>
      <c r="K597">
        <v>1698781</v>
      </c>
      <c r="L597">
        <v>485382</v>
      </c>
      <c r="M597">
        <v>2458109</v>
      </c>
      <c r="N597" s="6" t="str">
        <f t="shared" si="9"/>
        <v>A1_R1_C3Bourgogne-Franche-Comté2020_2035FeuillusPublic</v>
      </c>
    </row>
    <row r="598" spans="1:14" x14ac:dyDescent="0.3">
      <c r="A598" t="s">
        <v>217</v>
      </c>
      <c r="B598" t="s">
        <v>15</v>
      </c>
      <c r="C598" t="s">
        <v>215</v>
      </c>
      <c r="D598" t="s">
        <v>115</v>
      </c>
      <c r="E598" t="s">
        <v>112</v>
      </c>
      <c r="F598">
        <v>782542</v>
      </c>
      <c r="G598">
        <v>183533</v>
      </c>
      <c r="H598">
        <v>29495</v>
      </c>
      <c r="I598">
        <v>32287</v>
      </c>
      <c r="J598">
        <v>110483</v>
      </c>
      <c r="K598">
        <v>1020592</v>
      </c>
      <c r="L598">
        <v>405276</v>
      </c>
      <c r="M598">
        <v>1757302</v>
      </c>
      <c r="N598" s="6" t="str">
        <f t="shared" si="9"/>
        <v>A1_R1_C3Bourgogne-Franche-Comté2035_2050RésineuxPrivé</v>
      </c>
    </row>
    <row r="599" spans="1:14" x14ac:dyDescent="0.3">
      <c r="A599" t="s">
        <v>217</v>
      </c>
      <c r="B599" t="s">
        <v>15</v>
      </c>
      <c r="C599" t="s">
        <v>215</v>
      </c>
      <c r="D599" t="s">
        <v>115</v>
      </c>
      <c r="E599" t="s">
        <v>113</v>
      </c>
      <c r="F599">
        <v>662598</v>
      </c>
      <c r="G599">
        <v>135649</v>
      </c>
      <c r="H599">
        <v>167706</v>
      </c>
      <c r="I599">
        <v>11996</v>
      </c>
      <c r="J599">
        <v>14761</v>
      </c>
      <c r="K599">
        <v>836637</v>
      </c>
      <c r="L599">
        <v>209154</v>
      </c>
      <c r="M599">
        <v>1085306</v>
      </c>
      <c r="N599" s="6" t="str">
        <f t="shared" si="9"/>
        <v>A1_R1_C3Bourgogne-Franche-Comté2035_2050RésineuxPublic</v>
      </c>
    </row>
    <row r="600" spans="1:14" x14ac:dyDescent="0.3">
      <c r="A600" t="s">
        <v>217</v>
      </c>
      <c r="B600" t="s">
        <v>15</v>
      </c>
      <c r="C600" t="s">
        <v>215</v>
      </c>
      <c r="D600" t="s">
        <v>114</v>
      </c>
      <c r="E600" t="s">
        <v>112</v>
      </c>
      <c r="F600">
        <v>450993</v>
      </c>
      <c r="G600">
        <v>1008416</v>
      </c>
      <c r="H600">
        <v>11397</v>
      </c>
      <c r="I600">
        <v>44223</v>
      </c>
      <c r="J600">
        <v>484294</v>
      </c>
      <c r="K600">
        <v>1312374</v>
      </c>
      <c r="L600">
        <v>1571289</v>
      </c>
      <c r="M600">
        <v>3604450</v>
      </c>
      <c r="N600" s="6" t="str">
        <f t="shared" si="9"/>
        <v>A1_R1_C3Bourgogne-Franche-Comté2035_2050FeuillusPrivé</v>
      </c>
    </row>
    <row r="601" spans="1:14" x14ac:dyDescent="0.3">
      <c r="A601" t="s">
        <v>217</v>
      </c>
      <c r="B601" t="s">
        <v>15</v>
      </c>
      <c r="C601" t="s">
        <v>215</v>
      </c>
      <c r="D601" t="s">
        <v>114</v>
      </c>
      <c r="E601" t="s">
        <v>113</v>
      </c>
      <c r="F601">
        <v>555983</v>
      </c>
      <c r="G601">
        <v>1213443</v>
      </c>
      <c r="H601">
        <v>174913</v>
      </c>
      <c r="I601">
        <v>4817</v>
      </c>
      <c r="J601">
        <v>140627</v>
      </c>
      <c r="K601">
        <v>1588575</v>
      </c>
      <c r="L601">
        <v>551551</v>
      </c>
      <c r="M601">
        <v>2369528</v>
      </c>
      <c r="N601" s="6" t="str">
        <f t="shared" si="9"/>
        <v>A1_R1_C3Bourgogne-Franche-Comté2035_2050FeuillusPublic</v>
      </c>
    </row>
    <row r="602" spans="1:14" x14ac:dyDescent="0.3">
      <c r="A602" t="s">
        <v>217</v>
      </c>
      <c r="B602" t="s">
        <v>16</v>
      </c>
      <c r="C602" t="s">
        <v>214</v>
      </c>
      <c r="D602" t="s">
        <v>115</v>
      </c>
      <c r="E602" t="s">
        <v>112</v>
      </c>
      <c r="F602">
        <v>1229169</v>
      </c>
      <c r="G602">
        <v>371094</v>
      </c>
      <c r="H602">
        <v>115314</v>
      </c>
      <c r="I602">
        <v>648416</v>
      </c>
      <c r="J602">
        <v>-30887</v>
      </c>
      <c r="K602">
        <v>1707628</v>
      </c>
      <c r="L602">
        <v>355544</v>
      </c>
      <c r="M602">
        <v>1894160</v>
      </c>
      <c r="N602" s="6" t="str">
        <f t="shared" si="9"/>
        <v>A1_R2_C1Bourgogne-Franche-Comté2020_2035RésineuxPrivé</v>
      </c>
    </row>
    <row r="603" spans="1:14" x14ac:dyDescent="0.3">
      <c r="A603" t="s">
        <v>217</v>
      </c>
      <c r="B603" t="s">
        <v>16</v>
      </c>
      <c r="C603" t="s">
        <v>214</v>
      </c>
      <c r="D603" t="s">
        <v>115</v>
      </c>
      <c r="E603" t="s">
        <v>113</v>
      </c>
      <c r="F603">
        <v>745563</v>
      </c>
      <c r="G603">
        <v>193717</v>
      </c>
      <c r="H603">
        <v>210018</v>
      </c>
      <c r="I603">
        <v>380599</v>
      </c>
      <c r="J603">
        <v>31886</v>
      </c>
      <c r="K603">
        <v>991704</v>
      </c>
      <c r="L603">
        <v>137180</v>
      </c>
      <c r="M603">
        <v>1198541</v>
      </c>
      <c r="N603" s="6" t="str">
        <f t="shared" si="9"/>
        <v>A1_R2_C1Bourgogne-Franche-Comté2020_2035RésineuxPublic</v>
      </c>
    </row>
    <row r="604" spans="1:14" x14ac:dyDescent="0.3">
      <c r="A604" t="s">
        <v>217</v>
      </c>
      <c r="B604" t="s">
        <v>16</v>
      </c>
      <c r="C604" t="s">
        <v>214</v>
      </c>
      <c r="D604" t="s">
        <v>114</v>
      </c>
      <c r="E604" t="s">
        <v>112</v>
      </c>
      <c r="F604">
        <v>608459</v>
      </c>
      <c r="G604">
        <v>1656805</v>
      </c>
      <c r="H604">
        <v>36515</v>
      </c>
      <c r="I604">
        <v>215520</v>
      </c>
      <c r="J604">
        <v>603160</v>
      </c>
      <c r="K604">
        <v>2062516</v>
      </c>
      <c r="L604">
        <v>1081828</v>
      </c>
      <c r="M604">
        <v>4139753</v>
      </c>
      <c r="N604" s="6" t="str">
        <f t="shared" si="9"/>
        <v>A1_R2_C1Bourgogne-Franche-Comté2020_2035FeuillusPrivé</v>
      </c>
    </row>
    <row r="605" spans="1:14" x14ac:dyDescent="0.3">
      <c r="A605" t="s">
        <v>217</v>
      </c>
      <c r="B605" t="s">
        <v>16</v>
      </c>
      <c r="C605" t="s">
        <v>214</v>
      </c>
      <c r="D605" t="s">
        <v>114</v>
      </c>
      <c r="E605" t="s">
        <v>113</v>
      </c>
      <c r="F605">
        <v>668029</v>
      </c>
      <c r="G605">
        <v>1445484</v>
      </c>
      <c r="H605">
        <v>138730</v>
      </c>
      <c r="I605">
        <v>82122</v>
      </c>
      <c r="J605">
        <v>254803</v>
      </c>
      <c r="K605">
        <v>1902336</v>
      </c>
      <c r="L605">
        <v>351148</v>
      </c>
      <c r="M605">
        <v>2681579</v>
      </c>
      <c r="N605" s="6" t="str">
        <f t="shared" si="9"/>
        <v>A1_R2_C1Bourgogne-Franche-Comté2020_2035FeuillusPublic</v>
      </c>
    </row>
    <row r="606" spans="1:14" x14ac:dyDescent="0.3">
      <c r="A606" t="s">
        <v>217</v>
      </c>
      <c r="B606" t="s">
        <v>16</v>
      </c>
      <c r="C606" t="s">
        <v>215</v>
      </c>
      <c r="D606" t="s">
        <v>115</v>
      </c>
      <c r="E606" t="s">
        <v>112</v>
      </c>
      <c r="F606">
        <v>1311721</v>
      </c>
      <c r="G606">
        <v>309515</v>
      </c>
      <c r="H606">
        <v>32297</v>
      </c>
      <c r="I606">
        <v>24424</v>
      </c>
      <c r="J606">
        <v>2794</v>
      </c>
      <c r="K606">
        <v>1719939</v>
      </c>
      <c r="L606">
        <v>140330</v>
      </c>
      <c r="M606">
        <v>1836393</v>
      </c>
      <c r="N606" s="6" t="str">
        <f t="shared" si="9"/>
        <v>A1_R2_C1Bourgogne-Franche-Comté2035_2050RésineuxPrivé</v>
      </c>
    </row>
    <row r="607" spans="1:14" x14ac:dyDescent="0.3">
      <c r="A607" t="s">
        <v>217</v>
      </c>
      <c r="B607" t="s">
        <v>16</v>
      </c>
      <c r="C607" t="s">
        <v>215</v>
      </c>
      <c r="D607" t="s">
        <v>115</v>
      </c>
      <c r="E607" t="s">
        <v>113</v>
      </c>
      <c r="F607">
        <v>808271</v>
      </c>
      <c r="G607">
        <v>173571</v>
      </c>
      <c r="H607">
        <v>89916</v>
      </c>
      <c r="I607">
        <v>11229</v>
      </c>
      <c r="J607">
        <v>32906</v>
      </c>
      <c r="K607">
        <v>1029330</v>
      </c>
      <c r="L607">
        <v>77017</v>
      </c>
      <c r="M607">
        <v>1202622</v>
      </c>
      <c r="N607" s="6" t="str">
        <f t="shared" si="9"/>
        <v>A1_R2_C1Bourgogne-Franche-Comté2035_2050RésineuxPublic</v>
      </c>
    </row>
    <row r="608" spans="1:14" x14ac:dyDescent="0.3">
      <c r="A608" t="s">
        <v>217</v>
      </c>
      <c r="B608" t="s">
        <v>16</v>
      </c>
      <c r="C608" t="s">
        <v>215</v>
      </c>
      <c r="D608" t="s">
        <v>114</v>
      </c>
      <c r="E608" t="s">
        <v>112</v>
      </c>
      <c r="F608">
        <v>738003</v>
      </c>
      <c r="G608">
        <v>1954587</v>
      </c>
      <c r="H608">
        <v>41213</v>
      </c>
      <c r="I608">
        <v>1884</v>
      </c>
      <c r="J608">
        <v>685317</v>
      </c>
      <c r="K608">
        <v>2413026</v>
      </c>
      <c r="L608">
        <v>788404</v>
      </c>
      <c r="M608">
        <v>4372241</v>
      </c>
      <c r="N608" s="6" t="str">
        <f t="shared" si="9"/>
        <v>A1_R2_C1Bourgogne-Franche-Comté2035_2050FeuillusPrivé</v>
      </c>
    </row>
    <row r="609" spans="1:14" x14ac:dyDescent="0.3">
      <c r="A609" t="s">
        <v>217</v>
      </c>
      <c r="B609" t="s">
        <v>16</v>
      </c>
      <c r="C609" t="s">
        <v>215</v>
      </c>
      <c r="D609" t="s">
        <v>114</v>
      </c>
      <c r="E609" t="s">
        <v>113</v>
      </c>
      <c r="F609">
        <v>727293</v>
      </c>
      <c r="G609">
        <v>1639430</v>
      </c>
      <c r="H609">
        <v>99998</v>
      </c>
      <c r="I609">
        <v>0</v>
      </c>
      <c r="J609">
        <v>257446</v>
      </c>
      <c r="K609">
        <v>2126084</v>
      </c>
      <c r="L609">
        <v>248451</v>
      </c>
      <c r="M609">
        <v>2827335</v>
      </c>
      <c r="N609" s="6" t="str">
        <f t="shared" si="9"/>
        <v>A1_R2_C1Bourgogne-Franche-Comté2035_2050FeuillusPublic</v>
      </c>
    </row>
    <row r="610" spans="1:14" x14ac:dyDescent="0.3">
      <c r="A610" t="s">
        <v>217</v>
      </c>
      <c r="B610" t="s">
        <v>17</v>
      </c>
      <c r="C610" t="s">
        <v>214</v>
      </c>
      <c r="D610" t="s">
        <v>115</v>
      </c>
      <c r="E610" t="s">
        <v>112</v>
      </c>
      <c r="F610">
        <v>1229169</v>
      </c>
      <c r="G610">
        <v>371094</v>
      </c>
      <c r="H610">
        <v>115314</v>
      </c>
      <c r="I610">
        <v>648416</v>
      </c>
      <c r="J610">
        <v>-30887</v>
      </c>
      <c r="K610">
        <v>1707628</v>
      </c>
      <c r="L610">
        <v>355544</v>
      </c>
      <c r="M610">
        <v>1894160</v>
      </c>
      <c r="N610" s="6" t="str">
        <f t="shared" si="9"/>
        <v>A1_R2_C2Bourgogne-Franche-Comté2020_2035RésineuxPrivé</v>
      </c>
    </row>
    <row r="611" spans="1:14" x14ac:dyDescent="0.3">
      <c r="A611" t="s">
        <v>217</v>
      </c>
      <c r="B611" t="s">
        <v>17</v>
      </c>
      <c r="C611" t="s">
        <v>214</v>
      </c>
      <c r="D611" t="s">
        <v>115</v>
      </c>
      <c r="E611" t="s">
        <v>113</v>
      </c>
      <c r="F611">
        <v>745563</v>
      </c>
      <c r="G611">
        <v>193717</v>
      </c>
      <c r="H611">
        <v>210018</v>
      </c>
      <c r="I611">
        <v>380599</v>
      </c>
      <c r="J611">
        <v>31886</v>
      </c>
      <c r="K611">
        <v>991704</v>
      </c>
      <c r="L611">
        <v>137180</v>
      </c>
      <c r="M611">
        <v>1198541</v>
      </c>
      <c r="N611" s="6" t="str">
        <f t="shared" si="9"/>
        <v>A1_R2_C2Bourgogne-Franche-Comté2020_2035RésineuxPublic</v>
      </c>
    </row>
    <row r="612" spans="1:14" x14ac:dyDescent="0.3">
      <c r="A612" t="s">
        <v>217</v>
      </c>
      <c r="B612" t="s">
        <v>17</v>
      </c>
      <c r="C612" t="s">
        <v>214</v>
      </c>
      <c r="D612" t="s">
        <v>114</v>
      </c>
      <c r="E612" t="s">
        <v>112</v>
      </c>
      <c r="F612">
        <v>608459</v>
      </c>
      <c r="G612">
        <v>1656805</v>
      </c>
      <c r="H612">
        <v>36515</v>
      </c>
      <c r="I612">
        <v>215520</v>
      </c>
      <c r="J612">
        <v>603160</v>
      </c>
      <c r="K612">
        <v>2062516</v>
      </c>
      <c r="L612">
        <v>1081828</v>
      </c>
      <c r="M612">
        <v>4139753</v>
      </c>
      <c r="N612" s="6" t="str">
        <f t="shared" si="9"/>
        <v>A1_R2_C2Bourgogne-Franche-Comté2020_2035FeuillusPrivé</v>
      </c>
    </row>
    <row r="613" spans="1:14" x14ac:dyDescent="0.3">
      <c r="A613" t="s">
        <v>217</v>
      </c>
      <c r="B613" t="s">
        <v>17</v>
      </c>
      <c r="C613" t="s">
        <v>214</v>
      </c>
      <c r="D613" t="s">
        <v>114</v>
      </c>
      <c r="E613" t="s">
        <v>113</v>
      </c>
      <c r="F613">
        <v>668029</v>
      </c>
      <c r="G613">
        <v>1445484</v>
      </c>
      <c r="H613">
        <v>138730</v>
      </c>
      <c r="I613">
        <v>82122</v>
      </c>
      <c r="J613">
        <v>254803</v>
      </c>
      <c r="K613">
        <v>1902336</v>
      </c>
      <c r="L613">
        <v>351148</v>
      </c>
      <c r="M613">
        <v>2681579</v>
      </c>
      <c r="N613" s="6" t="str">
        <f t="shared" si="9"/>
        <v>A1_R2_C2Bourgogne-Franche-Comté2020_2035FeuillusPublic</v>
      </c>
    </row>
    <row r="614" spans="1:14" x14ac:dyDescent="0.3">
      <c r="A614" t="s">
        <v>217</v>
      </c>
      <c r="B614" t="s">
        <v>17</v>
      </c>
      <c r="C614" t="s">
        <v>215</v>
      </c>
      <c r="D614" t="s">
        <v>115</v>
      </c>
      <c r="E614" t="s">
        <v>112</v>
      </c>
      <c r="F614">
        <v>942632</v>
      </c>
      <c r="G614">
        <v>225674</v>
      </c>
      <c r="H614">
        <v>32335</v>
      </c>
      <c r="I614">
        <v>23942</v>
      </c>
      <c r="J614">
        <v>68591</v>
      </c>
      <c r="K614">
        <v>1236540</v>
      </c>
      <c r="L614">
        <v>285460</v>
      </c>
      <c r="M614">
        <v>1721464</v>
      </c>
      <c r="N614" s="6" t="str">
        <f t="shared" si="9"/>
        <v>A1_R2_C2Bourgogne-Franche-Comté2035_2050RésineuxPrivé</v>
      </c>
    </row>
    <row r="615" spans="1:14" x14ac:dyDescent="0.3">
      <c r="A615" t="s">
        <v>217</v>
      </c>
      <c r="B615" t="s">
        <v>17</v>
      </c>
      <c r="C615" t="s">
        <v>215</v>
      </c>
      <c r="D615" t="s">
        <v>115</v>
      </c>
      <c r="E615" t="s">
        <v>113</v>
      </c>
      <c r="F615">
        <v>701693</v>
      </c>
      <c r="G615">
        <v>146888</v>
      </c>
      <c r="H615">
        <v>143327</v>
      </c>
      <c r="I615">
        <v>11022</v>
      </c>
      <c r="J615">
        <v>28601</v>
      </c>
      <c r="K615">
        <v>889363</v>
      </c>
      <c r="L615">
        <v>160704</v>
      </c>
      <c r="M615">
        <v>1137065</v>
      </c>
      <c r="N615" s="6" t="str">
        <f t="shared" si="9"/>
        <v>A1_R2_C2Bourgogne-Franche-Comté2035_2050RésineuxPublic</v>
      </c>
    </row>
    <row r="616" spans="1:14" x14ac:dyDescent="0.3">
      <c r="A616" t="s">
        <v>217</v>
      </c>
      <c r="B616" t="s">
        <v>17</v>
      </c>
      <c r="C616" t="s">
        <v>215</v>
      </c>
      <c r="D616" t="s">
        <v>114</v>
      </c>
      <c r="E616" t="s">
        <v>112</v>
      </c>
      <c r="F616">
        <v>523609</v>
      </c>
      <c r="G616">
        <v>1306722</v>
      </c>
      <c r="H616">
        <v>18757</v>
      </c>
      <c r="I616">
        <v>1851</v>
      </c>
      <c r="J616">
        <v>531388</v>
      </c>
      <c r="K616">
        <v>1642636</v>
      </c>
      <c r="L616">
        <v>1454934</v>
      </c>
      <c r="M616">
        <v>3930244</v>
      </c>
      <c r="N616" s="6" t="str">
        <f t="shared" si="9"/>
        <v>A1_R2_C2Bourgogne-Franche-Comté2035_2050FeuillusPrivé</v>
      </c>
    </row>
    <row r="617" spans="1:14" x14ac:dyDescent="0.3">
      <c r="A617" t="s">
        <v>217</v>
      </c>
      <c r="B617" t="s">
        <v>17</v>
      </c>
      <c r="C617" t="s">
        <v>215</v>
      </c>
      <c r="D617" t="s">
        <v>114</v>
      </c>
      <c r="E617" t="s">
        <v>113</v>
      </c>
      <c r="F617">
        <v>611362</v>
      </c>
      <c r="G617">
        <v>1370191</v>
      </c>
      <c r="H617">
        <v>161699</v>
      </c>
      <c r="I617">
        <v>0</v>
      </c>
      <c r="J617">
        <v>174458</v>
      </c>
      <c r="K617">
        <v>1779791</v>
      </c>
      <c r="L617">
        <v>494863</v>
      </c>
      <c r="M617">
        <v>2567385</v>
      </c>
      <c r="N617" s="6" t="str">
        <f t="shared" si="9"/>
        <v>A1_R2_C2Bourgogne-Franche-Comté2035_2050FeuillusPublic</v>
      </c>
    </row>
    <row r="618" spans="1:14" x14ac:dyDescent="0.3">
      <c r="A618" t="s">
        <v>217</v>
      </c>
      <c r="B618" t="s">
        <v>18</v>
      </c>
      <c r="C618" t="s">
        <v>214</v>
      </c>
      <c r="D618" t="s">
        <v>115</v>
      </c>
      <c r="E618" t="s">
        <v>112</v>
      </c>
      <c r="F618">
        <v>904478</v>
      </c>
      <c r="G618">
        <v>290853</v>
      </c>
      <c r="H618">
        <v>112651</v>
      </c>
      <c r="I618">
        <v>645667</v>
      </c>
      <c r="J618">
        <v>24539</v>
      </c>
      <c r="K618">
        <v>1274322</v>
      </c>
      <c r="L618">
        <v>478393</v>
      </c>
      <c r="M618">
        <v>1772171</v>
      </c>
      <c r="N618" s="6" t="str">
        <f t="shared" si="9"/>
        <v>A1_R2_C3Bourgogne-Franche-Comté2020_2035RésineuxPrivé</v>
      </c>
    </row>
    <row r="619" spans="1:14" x14ac:dyDescent="0.3">
      <c r="A619" t="s">
        <v>217</v>
      </c>
      <c r="B619" t="s">
        <v>18</v>
      </c>
      <c r="C619" t="s">
        <v>214</v>
      </c>
      <c r="D619" t="s">
        <v>115</v>
      </c>
      <c r="E619" t="s">
        <v>113</v>
      </c>
      <c r="F619">
        <v>677857</v>
      </c>
      <c r="G619">
        <v>176348</v>
      </c>
      <c r="H619">
        <v>254044</v>
      </c>
      <c r="I619">
        <v>376086</v>
      </c>
      <c r="J619">
        <v>19285</v>
      </c>
      <c r="K619">
        <v>902248</v>
      </c>
      <c r="L619">
        <v>182135</v>
      </c>
      <c r="M619">
        <v>1115076</v>
      </c>
      <c r="N619" s="6" t="str">
        <f t="shared" si="9"/>
        <v>A1_R2_C3Bourgogne-Franche-Comté2020_2035RésineuxPublic</v>
      </c>
    </row>
    <row r="620" spans="1:14" x14ac:dyDescent="0.3">
      <c r="A620" t="s">
        <v>217</v>
      </c>
      <c r="B620" t="s">
        <v>18</v>
      </c>
      <c r="C620" t="s">
        <v>214</v>
      </c>
      <c r="D620" t="s">
        <v>114</v>
      </c>
      <c r="E620" t="s">
        <v>112</v>
      </c>
      <c r="F620">
        <v>439048</v>
      </c>
      <c r="G620">
        <v>1129264</v>
      </c>
      <c r="H620">
        <v>18264</v>
      </c>
      <c r="I620">
        <v>215737</v>
      </c>
      <c r="J620">
        <v>521227</v>
      </c>
      <c r="K620">
        <v>1435478</v>
      </c>
      <c r="L620">
        <v>1541691</v>
      </c>
      <c r="M620">
        <v>3785612</v>
      </c>
      <c r="N620" s="6" t="str">
        <f t="shared" si="9"/>
        <v>A1_R2_C3Bourgogne-Franche-Comté2020_2035FeuillusPrivé</v>
      </c>
    </row>
    <row r="621" spans="1:14" x14ac:dyDescent="0.3">
      <c r="A621" t="s">
        <v>217</v>
      </c>
      <c r="B621" t="s">
        <v>18</v>
      </c>
      <c r="C621" t="s">
        <v>214</v>
      </c>
      <c r="D621" t="s">
        <v>114</v>
      </c>
      <c r="E621" t="s">
        <v>113</v>
      </c>
      <c r="F621">
        <v>594864</v>
      </c>
      <c r="G621">
        <v>1289348</v>
      </c>
      <c r="H621">
        <v>184342</v>
      </c>
      <c r="I621">
        <v>81017</v>
      </c>
      <c r="J621">
        <v>176096</v>
      </c>
      <c r="K621">
        <v>1696354</v>
      </c>
      <c r="L621">
        <v>485582</v>
      </c>
      <c r="M621">
        <v>2459970</v>
      </c>
      <c r="N621" s="6" t="str">
        <f t="shared" si="9"/>
        <v>A1_R2_C3Bourgogne-Franche-Comté2020_2035FeuillusPublic</v>
      </c>
    </row>
    <row r="622" spans="1:14" x14ac:dyDescent="0.3">
      <c r="A622" t="s">
        <v>217</v>
      </c>
      <c r="B622" t="s">
        <v>18</v>
      </c>
      <c r="C622" t="s">
        <v>215</v>
      </c>
      <c r="D622" t="s">
        <v>115</v>
      </c>
      <c r="E622" t="s">
        <v>112</v>
      </c>
      <c r="F622">
        <v>761478</v>
      </c>
      <c r="G622">
        <v>177573</v>
      </c>
      <c r="H622">
        <v>28804</v>
      </c>
      <c r="I622">
        <v>20712</v>
      </c>
      <c r="J622">
        <v>96218</v>
      </c>
      <c r="K622">
        <v>992146</v>
      </c>
      <c r="L622">
        <v>379772</v>
      </c>
      <c r="M622">
        <v>1664235</v>
      </c>
      <c r="N622" s="6" t="str">
        <f t="shared" si="9"/>
        <v>A1_R2_C3Bourgogne-Franche-Comté2035_2050RésineuxPrivé</v>
      </c>
    </row>
    <row r="623" spans="1:14" x14ac:dyDescent="0.3">
      <c r="A623" t="s">
        <v>217</v>
      </c>
      <c r="B623" t="s">
        <v>18</v>
      </c>
      <c r="C623" t="s">
        <v>215</v>
      </c>
      <c r="D623" t="s">
        <v>115</v>
      </c>
      <c r="E623" t="s">
        <v>113</v>
      </c>
      <c r="F623">
        <v>653760</v>
      </c>
      <c r="G623">
        <v>133869</v>
      </c>
      <c r="H623">
        <v>165986</v>
      </c>
      <c r="I623">
        <v>9578</v>
      </c>
      <c r="J623">
        <v>8683</v>
      </c>
      <c r="K623">
        <v>825487</v>
      </c>
      <c r="L623">
        <v>202524</v>
      </c>
      <c r="M623">
        <v>1050532</v>
      </c>
      <c r="N623" s="6" t="str">
        <f t="shared" si="9"/>
        <v>A1_R2_C3Bourgogne-Franche-Comté2035_2050RésineuxPublic</v>
      </c>
    </row>
    <row r="624" spans="1:14" x14ac:dyDescent="0.3">
      <c r="A624" t="s">
        <v>217</v>
      </c>
      <c r="B624" t="s">
        <v>18</v>
      </c>
      <c r="C624" t="s">
        <v>215</v>
      </c>
      <c r="D624" t="s">
        <v>114</v>
      </c>
      <c r="E624" t="s">
        <v>112</v>
      </c>
      <c r="F624">
        <v>410025</v>
      </c>
      <c r="G624">
        <v>972837</v>
      </c>
      <c r="H624">
        <v>11073</v>
      </c>
      <c r="I624">
        <v>1660</v>
      </c>
      <c r="J624">
        <v>505256</v>
      </c>
      <c r="K624">
        <v>1240788</v>
      </c>
      <c r="L624">
        <v>1585567</v>
      </c>
      <c r="M624">
        <v>3585937</v>
      </c>
      <c r="N624" s="6" t="str">
        <f t="shared" si="9"/>
        <v>A1_R2_C3Bourgogne-Franche-Comté2035_2050FeuillusPrivé</v>
      </c>
    </row>
    <row r="625" spans="1:14" x14ac:dyDescent="0.3">
      <c r="A625" t="s">
        <v>217</v>
      </c>
      <c r="B625" t="s">
        <v>18</v>
      </c>
      <c r="C625" t="s">
        <v>215</v>
      </c>
      <c r="D625" t="s">
        <v>114</v>
      </c>
      <c r="E625" t="s">
        <v>113</v>
      </c>
      <c r="F625">
        <v>535073</v>
      </c>
      <c r="G625">
        <v>1183105</v>
      </c>
      <c r="H625">
        <v>175732</v>
      </c>
      <c r="I625">
        <v>0</v>
      </c>
      <c r="J625">
        <v>167665</v>
      </c>
      <c r="K625">
        <v>1542992</v>
      </c>
      <c r="L625">
        <v>554130</v>
      </c>
      <c r="M625">
        <v>2376154</v>
      </c>
      <c r="N625" s="6" t="str">
        <f t="shared" si="9"/>
        <v>A1_R2_C3Bourgogne-Franche-Comté2035_2050FeuillusPublic</v>
      </c>
    </row>
    <row r="626" spans="1:14" x14ac:dyDescent="0.3">
      <c r="A626" t="s">
        <v>217</v>
      </c>
      <c r="B626" t="s">
        <v>19</v>
      </c>
      <c r="C626" t="s">
        <v>214</v>
      </c>
      <c r="D626" t="s">
        <v>115</v>
      </c>
      <c r="E626" t="s">
        <v>112</v>
      </c>
      <c r="F626">
        <v>1514245</v>
      </c>
      <c r="G626">
        <v>448572</v>
      </c>
      <c r="H626">
        <v>118831</v>
      </c>
      <c r="I626">
        <v>663396</v>
      </c>
      <c r="J626">
        <v>-142332</v>
      </c>
      <c r="K626">
        <v>2090816</v>
      </c>
      <c r="L626">
        <v>349928</v>
      </c>
      <c r="M626">
        <v>1896258</v>
      </c>
      <c r="N626" s="6" t="str">
        <f t="shared" si="9"/>
        <v>A2_R1_C1Bourgogne-Franche-Comté2020_2035RésineuxPrivé</v>
      </c>
    </row>
    <row r="627" spans="1:14" x14ac:dyDescent="0.3">
      <c r="A627" t="s">
        <v>217</v>
      </c>
      <c r="B627" t="s">
        <v>19</v>
      </c>
      <c r="C627" t="s">
        <v>214</v>
      </c>
      <c r="D627" t="s">
        <v>115</v>
      </c>
      <c r="E627" t="s">
        <v>113</v>
      </c>
      <c r="F627">
        <v>936521</v>
      </c>
      <c r="G627">
        <v>236694</v>
      </c>
      <c r="H627">
        <v>207948</v>
      </c>
      <c r="I627">
        <v>376544</v>
      </c>
      <c r="J627">
        <v>-44063</v>
      </c>
      <c r="K627">
        <v>1237415</v>
      </c>
      <c r="L627">
        <v>136011</v>
      </c>
      <c r="M627">
        <v>1190841</v>
      </c>
      <c r="N627" s="6" t="str">
        <f t="shared" si="9"/>
        <v>A2_R1_C1Bourgogne-Franche-Comté2020_2035RésineuxPublic</v>
      </c>
    </row>
    <row r="628" spans="1:14" x14ac:dyDescent="0.3">
      <c r="A628" t="s">
        <v>217</v>
      </c>
      <c r="B628" t="s">
        <v>19</v>
      </c>
      <c r="C628" t="s">
        <v>214</v>
      </c>
      <c r="D628" t="s">
        <v>114</v>
      </c>
      <c r="E628" t="s">
        <v>112</v>
      </c>
      <c r="F628">
        <v>677178</v>
      </c>
      <c r="G628">
        <v>1929137</v>
      </c>
      <c r="H628">
        <v>40656</v>
      </c>
      <c r="I628">
        <v>456554</v>
      </c>
      <c r="J628">
        <v>432406</v>
      </c>
      <c r="K628">
        <v>2374753</v>
      </c>
      <c r="L628">
        <v>1063862</v>
      </c>
      <c r="M628">
        <v>4111856</v>
      </c>
      <c r="N628" s="6" t="str">
        <f t="shared" si="9"/>
        <v>A2_R1_C1Bourgogne-Franche-Comté2020_2035FeuillusPrivé</v>
      </c>
    </row>
    <row r="629" spans="1:14" x14ac:dyDescent="0.3">
      <c r="A629" t="s">
        <v>217</v>
      </c>
      <c r="B629" t="s">
        <v>19</v>
      </c>
      <c r="C629" t="s">
        <v>214</v>
      </c>
      <c r="D629" t="s">
        <v>114</v>
      </c>
      <c r="E629" t="s">
        <v>113</v>
      </c>
      <c r="F629">
        <v>700786</v>
      </c>
      <c r="G629">
        <v>1536215</v>
      </c>
      <c r="H629">
        <v>138621</v>
      </c>
      <c r="I629">
        <v>137960</v>
      </c>
      <c r="J629">
        <v>189288</v>
      </c>
      <c r="K629">
        <v>2015726</v>
      </c>
      <c r="L629">
        <v>348572</v>
      </c>
      <c r="M629">
        <v>2667608</v>
      </c>
      <c r="N629" s="6" t="str">
        <f t="shared" si="9"/>
        <v>A2_R1_C1Bourgogne-Franche-Comté2020_2035FeuillusPublic</v>
      </c>
    </row>
    <row r="630" spans="1:14" x14ac:dyDescent="0.3">
      <c r="A630" t="s">
        <v>217</v>
      </c>
      <c r="B630" t="s">
        <v>19</v>
      </c>
      <c r="C630" t="s">
        <v>215</v>
      </c>
      <c r="D630" t="s">
        <v>115</v>
      </c>
      <c r="E630" t="s">
        <v>112</v>
      </c>
      <c r="F630">
        <v>1328984</v>
      </c>
      <c r="G630">
        <v>318299</v>
      </c>
      <c r="H630">
        <v>36862</v>
      </c>
      <c r="I630">
        <v>38234</v>
      </c>
      <c r="J630">
        <v>3140</v>
      </c>
      <c r="K630">
        <v>1750144</v>
      </c>
      <c r="L630">
        <v>131159</v>
      </c>
      <c r="M630">
        <v>1848757</v>
      </c>
      <c r="N630" s="6" t="str">
        <f t="shared" si="9"/>
        <v>A2_R1_C1Bourgogne-Franche-Comté2035_2050RésineuxPrivé</v>
      </c>
    </row>
    <row r="631" spans="1:14" x14ac:dyDescent="0.3">
      <c r="A631" t="s">
        <v>217</v>
      </c>
      <c r="B631" t="s">
        <v>19</v>
      </c>
      <c r="C631" t="s">
        <v>215</v>
      </c>
      <c r="D631" t="s">
        <v>115</v>
      </c>
      <c r="E631" t="s">
        <v>113</v>
      </c>
      <c r="F631">
        <v>781773</v>
      </c>
      <c r="G631">
        <v>171963</v>
      </c>
      <c r="H631">
        <v>83043</v>
      </c>
      <c r="I631">
        <v>14098</v>
      </c>
      <c r="J631">
        <v>36870</v>
      </c>
      <c r="K631">
        <v>999859</v>
      </c>
      <c r="L631">
        <v>74168</v>
      </c>
      <c r="M631">
        <v>1179203</v>
      </c>
      <c r="N631" s="6" t="str">
        <f t="shared" si="9"/>
        <v>A2_R1_C1Bourgogne-Franche-Comté2035_2050RésineuxPublic</v>
      </c>
    </row>
    <row r="632" spans="1:14" x14ac:dyDescent="0.3">
      <c r="A632" t="s">
        <v>217</v>
      </c>
      <c r="B632" t="s">
        <v>19</v>
      </c>
      <c r="C632" t="s">
        <v>215</v>
      </c>
      <c r="D632" t="s">
        <v>114</v>
      </c>
      <c r="E632" t="s">
        <v>112</v>
      </c>
      <c r="F632">
        <v>881190</v>
      </c>
      <c r="G632">
        <v>2307121</v>
      </c>
      <c r="H632">
        <v>80079</v>
      </c>
      <c r="I632">
        <v>49027</v>
      </c>
      <c r="J632">
        <v>428390</v>
      </c>
      <c r="K632">
        <v>2858792</v>
      </c>
      <c r="L632">
        <v>705707</v>
      </c>
      <c r="M632">
        <v>4267268</v>
      </c>
      <c r="N632" s="6" t="str">
        <f t="shared" si="9"/>
        <v>A2_R1_C1Bourgogne-Franche-Comté2035_2050FeuillusPrivé</v>
      </c>
    </row>
    <row r="633" spans="1:14" x14ac:dyDescent="0.3">
      <c r="A633" t="s">
        <v>217</v>
      </c>
      <c r="B633" t="s">
        <v>19</v>
      </c>
      <c r="C633" t="s">
        <v>215</v>
      </c>
      <c r="D633" t="s">
        <v>114</v>
      </c>
      <c r="E633" t="s">
        <v>113</v>
      </c>
      <c r="F633">
        <v>753304</v>
      </c>
      <c r="G633">
        <v>1687624</v>
      </c>
      <c r="H633">
        <v>97980</v>
      </c>
      <c r="I633">
        <v>5347</v>
      </c>
      <c r="J633">
        <v>205343</v>
      </c>
      <c r="K633">
        <v>2192776</v>
      </c>
      <c r="L633">
        <v>241087</v>
      </c>
      <c r="M633">
        <v>2790792</v>
      </c>
      <c r="N633" s="6" t="str">
        <f t="shared" si="9"/>
        <v>A2_R1_C1Bourgogne-Franche-Comté2035_2050FeuillusPublic</v>
      </c>
    </row>
    <row r="634" spans="1:14" x14ac:dyDescent="0.3">
      <c r="A634" t="s">
        <v>217</v>
      </c>
      <c r="B634" t="s">
        <v>20</v>
      </c>
      <c r="C634" t="s">
        <v>214</v>
      </c>
      <c r="D634" t="s">
        <v>115</v>
      </c>
      <c r="E634" t="s">
        <v>112</v>
      </c>
      <c r="F634">
        <v>1514245</v>
      </c>
      <c r="G634">
        <v>448572</v>
      </c>
      <c r="H634">
        <v>118831</v>
      </c>
      <c r="I634">
        <v>663396</v>
      </c>
      <c r="J634">
        <v>-142332</v>
      </c>
      <c r="K634">
        <v>2090816</v>
      </c>
      <c r="L634">
        <v>349928</v>
      </c>
      <c r="M634">
        <v>1896258</v>
      </c>
      <c r="N634" s="6" t="str">
        <f t="shared" si="9"/>
        <v>A2_R1_C2Bourgogne-Franche-Comté2020_2035RésineuxPrivé</v>
      </c>
    </row>
    <row r="635" spans="1:14" x14ac:dyDescent="0.3">
      <c r="A635" t="s">
        <v>217</v>
      </c>
      <c r="B635" t="s">
        <v>20</v>
      </c>
      <c r="C635" t="s">
        <v>214</v>
      </c>
      <c r="D635" t="s">
        <v>115</v>
      </c>
      <c r="E635" t="s">
        <v>113</v>
      </c>
      <c r="F635">
        <v>936521</v>
      </c>
      <c r="G635">
        <v>236694</v>
      </c>
      <c r="H635">
        <v>207948</v>
      </c>
      <c r="I635">
        <v>376544</v>
      </c>
      <c r="J635">
        <v>-44063</v>
      </c>
      <c r="K635">
        <v>1237415</v>
      </c>
      <c r="L635">
        <v>136011</v>
      </c>
      <c r="M635">
        <v>1190841</v>
      </c>
      <c r="N635" s="6" t="str">
        <f t="shared" si="9"/>
        <v>A2_R1_C2Bourgogne-Franche-Comté2020_2035RésineuxPublic</v>
      </c>
    </row>
    <row r="636" spans="1:14" x14ac:dyDescent="0.3">
      <c r="A636" t="s">
        <v>217</v>
      </c>
      <c r="B636" t="s">
        <v>20</v>
      </c>
      <c r="C636" t="s">
        <v>214</v>
      </c>
      <c r="D636" t="s">
        <v>114</v>
      </c>
      <c r="E636" t="s">
        <v>112</v>
      </c>
      <c r="F636">
        <v>677178</v>
      </c>
      <c r="G636">
        <v>1929137</v>
      </c>
      <c r="H636">
        <v>40656</v>
      </c>
      <c r="I636">
        <v>456554</v>
      </c>
      <c r="J636">
        <v>432406</v>
      </c>
      <c r="K636">
        <v>2374753</v>
      </c>
      <c r="L636">
        <v>1063862</v>
      </c>
      <c r="M636">
        <v>4111856</v>
      </c>
      <c r="N636" s="6" t="str">
        <f t="shared" si="9"/>
        <v>A2_R1_C2Bourgogne-Franche-Comté2020_2035FeuillusPrivé</v>
      </c>
    </row>
    <row r="637" spans="1:14" x14ac:dyDescent="0.3">
      <c r="A637" t="s">
        <v>217</v>
      </c>
      <c r="B637" t="s">
        <v>20</v>
      </c>
      <c r="C637" t="s">
        <v>214</v>
      </c>
      <c r="D637" t="s">
        <v>114</v>
      </c>
      <c r="E637" t="s">
        <v>113</v>
      </c>
      <c r="F637">
        <v>700786</v>
      </c>
      <c r="G637">
        <v>1536215</v>
      </c>
      <c r="H637">
        <v>138621</v>
      </c>
      <c r="I637">
        <v>137960</v>
      </c>
      <c r="J637">
        <v>189288</v>
      </c>
      <c r="K637">
        <v>2015726</v>
      </c>
      <c r="L637">
        <v>348572</v>
      </c>
      <c r="M637">
        <v>2667608</v>
      </c>
      <c r="N637" s="6" t="str">
        <f t="shared" si="9"/>
        <v>A2_R1_C2Bourgogne-Franche-Comté2020_2035FeuillusPublic</v>
      </c>
    </row>
    <row r="638" spans="1:14" x14ac:dyDescent="0.3">
      <c r="A638" t="s">
        <v>217</v>
      </c>
      <c r="B638" t="s">
        <v>20</v>
      </c>
      <c r="C638" t="s">
        <v>215</v>
      </c>
      <c r="D638" t="s">
        <v>115</v>
      </c>
      <c r="E638" t="s">
        <v>112</v>
      </c>
      <c r="F638">
        <v>1045087</v>
      </c>
      <c r="G638">
        <v>251639</v>
      </c>
      <c r="H638">
        <v>43204</v>
      </c>
      <c r="I638">
        <v>37464</v>
      </c>
      <c r="J638">
        <v>39847</v>
      </c>
      <c r="K638">
        <v>1375178</v>
      </c>
      <c r="L638">
        <v>260640</v>
      </c>
      <c r="M638">
        <v>1731408</v>
      </c>
      <c r="N638" s="6" t="str">
        <f t="shared" si="9"/>
        <v>A2_R1_C2Bourgogne-Franche-Comté2035_2050RésineuxPrivé</v>
      </c>
    </row>
    <row r="639" spans="1:14" x14ac:dyDescent="0.3">
      <c r="A639" t="s">
        <v>217</v>
      </c>
      <c r="B639" t="s">
        <v>20</v>
      </c>
      <c r="C639" t="s">
        <v>215</v>
      </c>
      <c r="D639" t="s">
        <v>115</v>
      </c>
      <c r="E639" t="s">
        <v>113</v>
      </c>
      <c r="F639">
        <v>701204</v>
      </c>
      <c r="G639">
        <v>152228</v>
      </c>
      <c r="H639">
        <v>148091</v>
      </c>
      <c r="I639">
        <v>13824</v>
      </c>
      <c r="J639">
        <v>28453</v>
      </c>
      <c r="K639">
        <v>894424</v>
      </c>
      <c r="L639">
        <v>130447</v>
      </c>
      <c r="M639">
        <v>1107060</v>
      </c>
      <c r="N639" s="6" t="str">
        <f t="shared" si="9"/>
        <v>A2_R1_C2Bourgogne-Franche-Comté2035_2050RésineuxPublic</v>
      </c>
    </row>
    <row r="640" spans="1:14" x14ac:dyDescent="0.3">
      <c r="A640" t="s">
        <v>217</v>
      </c>
      <c r="B640" t="s">
        <v>20</v>
      </c>
      <c r="C640" t="s">
        <v>215</v>
      </c>
      <c r="D640" t="s">
        <v>114</v>
      </c>
      <c r="E640" t="s">
        <v>112</v>
      </c>
      <c r="F640">
        <v>656952</v>
      </c>
      <c r="G640">
        <v>1607990</v>
      </c>
      <c r="H640">
        <v>41248</v>
      </c>
      <c r="I640">
        <v>48487</v>
      </c>
      <c r="J640">
        <v>328421</v>
      </c>
      <c r="K640">
        <v>2034439</v>
      </c>
      <c r="L640">
        <v>1356750</v>
      </c>
      <c r="M640">
        <v>3857488</v>
      </c>
      <c r="N640" s="6" t="str">
        <f t="shared" si="9"/>
        <v>A2_R1_C2Bourgogne-Franche-Comté2035_2050FeuillusPrivé</v>
      </c>
    </row>
    <row r="641" spans="1:14" x14ac:dyDescent="0.3">
      <c r="A641" t="s">
        <v>217</v>
      </c>
      <c r="B641" t="s">
        <v>20</v>
      </c>
      <c r="C641" t="s">
        <v>215</v>
      </c>
      <c r="D641" t="s">
        <v>114</v>
      </c>
      <c r="E641" t="s">
        <v>113</v>
      </c>
      <c r="F641">
        <v>687106</v>
      </c>
      <c r="G641">
        <v>1517126</v>
      </c>
      <c r="H641">
        <v>182165</v>
      </c>
      <c r="I641">
        <v>5282</v>
      </c>
      <c r="J641">
        <v>65836</v>
      </c>
      <c r="K641">
        <v>1979107</v>
      </c>
      <c r="L641">
        <v>448527</v>
      </c>
      <c r="M641">
        <v>2520776</v>
      </c>
      <c r="N641" s="6" t="str">
        <f t="shared" si="9"/>
        <v>A2_R1_C2Bourgogne-Franche-Comté2035_2050FeuillusPublic</v>
      </c>
    </row>
    <row r="642" spans="1:14" x14ac:dyDescent="0.3">
      <c r="A642" t="s">
        <v>217</v>
      </c>
      <c r="B642" t="s">
        <v>21</v>
      </c>
      <c r="C642" t="s">
        <v>214</v>
      </c>
      <c r="D642" t="s">
        <v>115</v>
      </c>
      <c r="E642" t="s">
        <v>112</v>
      </c>
      <c r="F642">
        <v>1064990</v>
      </c>
      <c r="G642">
        <v>330797</v>
      </c>
      <c r="H642">
        <v>129174</v>
      </c>
      <c r="I642">
        <v>670626</v>
      </c>
      <c r="J642">
        <v>-28963</v>
      </c>
      <c r="K642">
        <v>1489349</v>
      </c>
      <c r="L642">
        <v>456176</v>
      </c>
      <c r="M642">
        <v>1783341</v>
      </c>
      <c r="N642" s="6" t="str">
        <f t="shared" si="9"/>
        <v>A2_R1_C3Bourgogne-Franche-Comté2020_2035RésineuxPrivé</v>
      </c>
    </row>
    <row r="643" spans="1:14" x14ac:dyDescent="0.3">
      <c r="A643" t="s">
        <v>217</v>
      </c>
      <c r="B643" t="s">
        <v>21</v>
      </c>
      <c r="C643" t="s">
        <v>214</v>
      </c>
      <c r="D643" t="s">
        <v>115</v>
      </c>
      <c r="E643" t="s">
        <v>113</v>
      </c>
      <c r="F643">
        <v>694302</v>
      </c>
      <c r="G643">
        <v>180020</v>
      </c>
      <c r="H643">
        <v>260121</v>
      </c>
      <c r="I643">
        <v>376579</v>
      </c>
      <c r="J643">
        <v>17787</v>
      </c>
      <c r="K643">
        <v>923315</v>
      </c>
      <c r="L643">
        <v>177626</v>
      </c>
      <c r="M643">
        <v>1125622</v>
      </c>
      <c r="N643" s="6" t="str">
        <f t="shared" ref="N643:N706" si="10">B643&amp;A643&amp;C643&amp;D643&amp;E643</f>
        <v>A2_R1_C3Bourgogne-Franche-Comté2020_2035RésineuxPublic</v>
      </c>
    </row>
    <row r="644" spans="1:14" x14ac:dyDescent="0.3">
      <c r="A644" t="s">
        <v>217</v>
      </c>
      <c r="B644" t="s">
        <v>21</v>
      </c>
      <c r="C644" t="s">
        <v>214</v>
      </c>
      <c r="D644" t="s">
        <v>114</v>
      </c>
      <c r="E644" t="s">
        <v>112</v>
      </c>
      <c r="F644">
        <v>516044</v>
      </c>
      <c r="G644">
        <v>1409939</v>
      </c>
      <c r="H644">
        <v>28964</v>
      </c>
      <c r="I644">
        <v>455655</v>
      </c>
      <c r="J644">
        <v>354271</v>
      </c>
      <c r="K644">
        <v>1761477</v>
      </c>
      <c r="L644">
        <v>1509053</v>
      </c>
      <c r="M644">
        <v>3767422</v>
      </c>
      <c r="N644" s="6" t="str">
        <f t="shared" si="10"/>
        <v>A2_R1_C3Bourgogne-Franche-Comté2020_2035FeuillusPrivé</v>
      </c>
    </row>
    <row r="645" spans="1:14" x14ac:dyDescent="0.3">
      <c r="A645" t="s">
        <v>217</v>
      </c>
      <c r="B645" t="s">
        <v>21</v>
      </c>
      <c r="C645" t="s">
        <v>214</v>
      </c>
      <c r="D645" t="s">
        <v>114</v>
      </c>
      <c r="E645" t="s">
        <v>113</v>
      </c>
      <c r="F645">
        <v>622847</v>
      </c>
      <c r="G645">
        <v>1358184</v>
      </c>
      <c r="H645">
        <v>188334</v>
      </c>
      <c r="I645">
        <v>136958</v>
      </c>
      <c r="J645">
        <v>129201</v>
      </c>
      <c r="K645">
        <v>1784829</v>
      </c>
      <c r="L645">
        <v>477957</v>
      </c>
      <c r="M645">
        <v>2451444</v>
      </c>
      <c r="N645" s="6" t="str">
        <f t="shared" si="10"/>
        <v>A2_R1_C3Bourgogne-Franche-Comté2020_2035FeuillusPublic</v>
      </c>
    </row>
    <row r="646" spans="1:14" x14ac:dyDescent="0.3">
      <c r="A646" t="s">
        <v>217</v>
      </c>
      <c r="B646" t="s">
        <v>21</v>
      </c>
      <c r="C646" t="s">
        <v>215</v>
      </c>
      <c r="D646" t="s">
        <v>115</v>
      </c>
      <c r="E646" t="s">
        <v>112</v>
      </c>
      <c r="F646">
        <v>961950</v>
      </c>
      <c r="G646">
        <v>225243</v>
      </c>
      <c r="H646">
        <v>43095</v>
      </c>
      <c r="I646">
        <v>32287</v>
      </c>
      <c r="J646">
        <v>37202</v>
      </c>
      <c r="K646">
        <v>1256039</v>
      </c>
      <c r="L646">
        <v>347487</v>
      </c>
      <c r="M646">
        <v>1691751</v>
      </c>
      <c r="N646" s="6" t="str">
        <f t="shared" si="10"/>
        <v>A2_R1_C3Bourgogne-Franche-Comté2035_2050RésineuxPrivé</v>
      </c>
    </row>
    <row r="647" spans="1:14" x14ac:dyDescent="0.3">
      <c r="A647" t="s">
        <v>217</v>
      </c>
      <c r="B647" t="s">
        <v>21</v>
      </c>
      <c r="C647" t="s">
        <v>215</v>
      </c>
      <c r="D647" t="s">
        <v>115</v>
      </c>
      <c r="E647" t="s">
        <v>113</v>
      </c>
      <c r="F647">
        <v>712544</v>
      </c>
      <c r="G647">
        <v>148238</v>
      </c>
      <c r="H647">
        <v>193368</v>
      </c>
      <c r="I647">
        <v>11996</v>
      </c>
      <c r="J647">
        <v>2112</v>
      </c>
      <c r="K647">
        <v>902096</v>
      </c>
      <c r="L647">
        <v>177781</v>
      </c>
      <c r="M647">
        <v>1077524</v>
      </c>
      <c r="N647" s="6" t="str">
        <f t="shared" si="10"/>
        <v>A2_R1_C3Bourgogne-Franche-Comté2035_2050RésineuxPublic</v>
      </c>
    </row>
    <row r="648" spans="1:14" x14ac:dyDescent="0.3">
      <c r="A648" t="s">
        <v>217</v>
      </c>
      <c r="B648" t="s">
        <v>21</v>
      </c>
      <c r="C648" t="s">
        <v>215</v>
      </c>
      <c r="D648" t="s">
        <v>114</v>
      </c>
      <c r="E648" t="s">
        <v>112</v>
      </c>
      <c r="F648">
        <v>540023</v>
      </c>
      <c r="G648">
        <v>1228679</v>
      </c>
      <c r="H648">
        <v>19848</v>
      </c>
      <c r="I648">
        <v>44223</v>
      </c>
      <c r="J648">
        <v>319303</v>
      </c>
      <c r="K648">
        <v>1587889</v>
      </c>
      <c r="L648">
        <v>1505061</v>
      </c>
      <c r="M648">
        <v>3518834</v>
      </c>
      <c r="N648" s="6" t="str">
        <f t="shared" si="10"/>
        <v>A2_R1_C3Bourgogne-Franche-Comté2035_2050FeuillusPrivé</v>
      </c>
    </row>
    <row r="649" spans="1:14" x14ac:dyDescent="0.3">
      <c r="A649" t="s">
        <v>217</v>
      </c>
      <c r="B649" t="s">
        <v>21</v>
      </c>
      <c r="C649" t="s">
        <v>215</v>
      </c>
      <c r="D649" t="s">
        <v>114</v>
      </c>
      <c r="E649" t="s">
        <v>113</v>
      </c>
      <c r="F649">
        <v>640822</v>
      </c>
      <c r="G649">
        <v>1384757</v>
      </c>
      <c r="H649">
        <v>202515</v>
      </c>
      <c r="I649">
        <v>4817</v>
      </c>
      <c r="J649">
        <v>27585</v>
      </c>
      <c r="K649">
        <v>1817383</v>
      </c>
      <c r="L649">
        <v>505115</v>
      </c>
      <c r="M649">
        <v>2343554</v>
      </c>
      <c r="N649" s="6" t="str">
        <f t="shared" si="10"/>
        <v>A2_R1_C3Bourgogne-Franche-Comté2035_2050FeuillusPublic</v>
      </c>
    </row>
    <row r="650" spans="1:14" x14ac:dyDescent="0.3">
      <c r="A650" t="s">
        <v>217</v>
      </c>
      <c r="B650" t="s">
        <v>22</v>
      </c>
      <c r="C650" t="s">
        <v>214</v>
      </c>
      <c r="D650" t="s">
        <v>115</v>
      </c>
      <c r="E650" t="s">
        <v>112</v>
      </c>
      <c r="F650">
        <v>1538526</v>
      </c>
      <c r="G650">
        <v>454921</v>
      </c>
      <c r="H650">
        <v>118729</v>
      </c>
      <c r="I650">
        <v>627532</v>
      </c>
      <c r="J650">
        <v>-163499</v>
      </c>
      <c r="K650">
        <v>2123165</v>
      </c>
      <c r="L650">
        <v>340813</v>
      </c>
      <c r="M650">
        <v>1853423</v>
      </c>
      <c r="N650" s="6" t="str">
        <f t="shared" si="10"/>
        <v>A2_R2_C1Bourgogne-Franche-Comté2020_2035RésineuxPrivé</v>
      </c>
    </row>
    <row r="651" spans="1:14" x14ac:dyDescent="0.3">
      <c r="A651" t="s">
        <v>217</v>
      </c>
      <c r="B651" t="s">
        <v>22</v>
      </c>
      <c r="C651" t="s">
        <v>214</v>
      </c>
      <c r="D651" t="s">
        <v>115</v>
      </c>
      <c r="E651" t="s">
        <v>113</v>
      </c>
      <c r="F651">
        <v>960693</v>
      </c>
      <c r="G651">
        <v>243102</v>
      </c>
      <c r="H651">
        <v>207099</v>
      </c>
      <c r="I651">
        <v>372290</v>
      </c>
      <c r="J651">
        <v>-58950</v>
      </c>
      <c r="K651">
        <v>1269602</v>
      </c>
      <c r="L651">
        <v>132893</v>
      </c>
      <c r="M651">
        <v>1171897</v>
      </c>
      <c r="N651" s="6" t="str">
        <f t="shared" si="10"/>
        <v>A2_R2_C1Bourgogne-Franche-Comté2020_2035RésineuxPublic</v>
      </c>
    </row>
    <row r="652" spans="1:14" x14ac:dyDescent="0.3">
      <c r="A652" t="s">
        <v>217</v>
      </c>
      <c r="B652" t="s">
        <v>22</v>
      </c>
      <c r="C652" t="s">
        <v>214</v>
      </c>
      <c r="D652" t="s">
        <v>114</v>
      </c>
      <c r="E652" t="s">
        <v>112</v>
      </c>
      <c r="F652">
        <v>674036</v>
      </c>
      <c r="G652">
        <v>1867898</v>
      </c>
      <c r="H652">
        <v>43277</v>
      </c>
      <c r="I652">
        <v>212151</v>
      </c>
      <c r="J652">
        <v>465364</v>
      </c>
      <c r="K652">
        <v>2312638</v>
      </c>
      <c r="L652">
        <v>1063358</v>
      </c>
      <c r="M652">
        <v>4113373</v>
      </c>
      <c r="N652" s="6" t="str">
        <f t="shared" si="10"/>
        <v>A2_R2_C1Bourgogne-Franche-Comté2020_2035FeuillusPrivé</v>
      </c>
    </row>
    <row r="653" spans="1:14" x14ac:dyDescent="0.3">
      <c r="A653" t="s">
        <v>217</v>
      </c>
      <c r="B653" t="s">
        <v>22</v>
      </c>
      <c r="C653" t="s">
        <v>214</v>
      </c>
      <c r="D653" t="s">
        <v>114</v>
      </c>
      <c r="E653" t="s">
        <v>113</v>
      </c>
      <c r="F653">
        <v>707767</v>
      </c>
      <c r="G653">
        <v>1541367</v>
      </c>
      <c r="H653">
        <v>138552</v>
      </c>
      <c r="I653">
        <v>80972</v>
      </c>
      <c r="J653">
        <v>185789</v>
      </c>
      <c r="K653">
        <v>2025361</v>
      </c>
      <c r="L653">
        <v>347374</v>
      </c>
      <c r="M653">
        <v>2671411</v>
      </c>
      <c r="N653" s="6" t="str">
        <f t="shared" si="10"/>
        <v>A2_R2_C1Bourgogne-Franche-Comté2020_2035FeuillusPublic</v>
      </c>
    </row>
    <row r="654" spans="1:14" x14ac:dyDescent="0.3">
      <c r="A654" t="s">
        <v>217</v>
      </c>
      <c r="B654" t="s">
        <v>22</v>
      </c>
      <c r="C654" t="s">
        <v>215</v>
      </c>
      <c r="D654" t="s">
        <v>115</v>
      </c>
      <c r="E654" t="s">
        <v>112</v>
      </c>
      <c r="F654">
        <v>1297524</v>
      </c>
      <c r="G654">
        <v>310859</v>
      </c>
      <c r="H654">
        <v>35713</v>
      </c>
      <c r="I654">
        <v>24424</v>
      </c>
      <c r="J654">
        <v>-16728</v>
      </c>
      <c r="K654">
        <v>1709043</v>
      </c>
      <c r="L654">
        <v>118559</v>
      </c>
      <c r="M654">
        <v>1740539</v>
      </c>
      <c r="N654" s="6" t="str">
        <f t="shared" si="10"/>
        <v>A2_R2_C1Bourgogne-Franche-Comté2035_2050RésineuxPrivé</v>
      </c>
    </row>
    <row r="655" spans="1:14" x14ac:dyDescent="0.3">
      <c r="A655" t="s">
        <v>217</v>
      </c>
      <c r="B655" t="s">
        <v>22</v>
      </c>
      <c r="C655" t="s">
        <v>215</v>
      </c>
      <c r="D655" t="s">
        <v>115</v>
      </c>
      <c r="E655" t="s">
        <v>113</v>
      </c>
      <c r="F655">
        <v>766807</v>
      </c>
      <c r="G655">
        <v>169616</v>
      </c>
      <c r="H655">
        <v>81884</v>
      </c>
      <c r="I655">
        <v>11229</v>
      </c>
      <c r="J655">
        <v>29254</v>
      </c>
      <c r="K655">
        <v>981679</v>
      </c>
      <c r="L655">
        <v>70003</v>
      </c>
      <c r="M655">
        <v>1135451</v>
      </c>
      <c r="N655" s="6" t="str">
        <f t="shared" si="10"/>
        <v>A2_R2_C1Bourgogne-Franche-Comté2035_2050RésineuxPublic</v>
      </c>
    </row>
    <row r="656" spans="1:14" x14ac:dyDescent="0.3">
      <c r="A656" t="s">
        <v>217</v>
      </c>
      <c r="B656" t="s">
        <v>22</v>
      </c>
      <c r="C656" t="s">
        <v>215</v>
      </c>
      <c r="D656" t="s">
        <v>114</v>
      </c>
      <c r="E656" t="s">
        <v>112</v>
      </c>
      <c r="F656">
        <v>844126</v>
      </c>
      <c r="G656">
        <v>2288437</v>
      </c>
      <c r="H656">
        <v>77645</v>
      </c>
      <c r="I656">
        <v>1884</v>
      </c>
      <c r="J656">
        <v>447917</v>
      </c>
      <c r="K656">
        <v>2805872</v>
      </c>
      <c r="L656">
        <v>719424</v>
      </c>
      <c r="M656">
        <v>4263982</v>
      </c>
      <c r="N656" s="6" t="str">
        <f t="shared" si="10"/>
        <v>A2_R2_C1Bourgogne-Franche-Comté2035_2050FeuillusPrivé</v>
      </c>
    </row>
    <row r="657" spans="1:14" x14ac:dyDescent="0.3">
      <c r="A657" t="s">
        <v>217</v>
      </c>
      <c r="B657" t="s">
        <v>22</v>
      </c>
      <c r="C657" t="s">
        <v>215</v>
      </c>
      <c r="D657" t="s">
        <v>114</v>
      </c>
      <c r="E657" t="s">
        <v>113</v>
      </c>
      <c r="F657">
        <v>747436</v>
      </c>
      <c r="G657">
        <v>1688930</v>
      </c>
      <c r="H657">
        <v>97422</v>
      </c>
      <c r="I657">
        <v>0</v>
      </c>
      <c r="J657">
        <v>211480</v>
      </c>
      <c r="K657">
        <v>2188915</v>
      </c>
      <c r="L657">
        <v>240547</v>
      </c>
      <c r="M657">
        <v>2798023</v>
      </c>
      <c r="N657" s="6" t="str">
        <f t="shared" si="10"/>
        <v>A2_R2_C1Bourgogne-Franche-Comté2035_2050FeuillusPublic</v>
      </c>
    </row>
    <row r="658" spans="1:14" x14ac:dyDescent="0.3">
      <c r="A658" t="s">
        <v>217</v>
      </c>
      <c r="B658" t="s">
        <v>23</v>
      </c>
      <c r="C658" t="s">
        <v>214</v>
      </c>
      <c r="D658" t="s">
        <v>115</v>
      </c>
      <c r="E658" t="s">
        <v>112</v>
      </c>
      <c r="F658">
        <v>1538526</v>
      </c>
      <c r="G658">
        <v>454921</v>
      </c>
      <c r="H658">
        <v>118729</v>
      </c>
      <c r="I658">
        <v>627532</v>
      </c>
      <c r="J658">
        <v>-163499</v>
      </c>
      <c r="K658">
        <v>2123165</v>
      </c>
      <c r="L658">
        <v>340813</v>
      </c>
      <c r="M658">
        <v>1853423</v>
      </c>
      <c r="N658" s="6" t="str">
        <f t="shared" si="10"/>
        <v>A2_R2_C2Bourgogne-Franche-Comté2020_2035RésineuxPrivé</v>
      </c>
    </row>
    <row r="659" spans="1:14" x14ac:dyDescent="0.3">
      <c r="A659" t="s">
        <v>217</v>
      </c>
      <c r="B659" t="s">
        <v>23</v>
      </c>
      <c r="C659" t="s">
        <v>214</v>
      </c>
      <c r="D659" t="s">
        <v>115</v>
      </c>
      <c r="E659" t="s">
        <v>113</v>
      </c>
      <c r="F659">
        <v>960693</v>
      </c>
      <c r="G659">
        <v>243102</v>
      </c>
      <c r="H659">
        <v>207099</v>
      </c>
      <c r="I659">
        <v>372290</v>
      </c>
      <c r="J659">
        <v>-58950</v>
      </c>
      <c r="K659">
        <v>1269602</v>
      </c>
      <c r="L659">
        <v>132893</v>
      </c>
      <c r="M659">
        <v>1171897</v>
      </c>
      <c r="N659" s="6" t="str">
        <f t="shared" si="10"/>
        <v>A2_R2_C2Bourgogne-Franche-Comté2020_2035RésineuxPublic</v>
      </c>
    </row>
    <row r="660" spans="1:14" x14ac:dyDescent="0.3">
      <c r="A660" t="s">
        <v>217</v>
      </c>
      <c r="B660" t="s">
        <v>23</v>
      </c>
      <c r="C660" t="s">
        <v>214</v>
      </c>
      <c r="D660" t="s">
        <v>114</v>
      </c>
      <c r="E660" t="s">
        <v>112</v>
      </c>
      <c r="F660">
        <v>674036</v>
      </c>
      <c r="G660">
        <v>1867898</v>
      </c>
      <c r="H660">
        <v>43277</v>
      </c>
      <c r="I660">
        <v>212151</v>
      </c>
      <c r="J660">
        <v>465364</v>
      </c>
      <c r="K660">
        <v>2312638</v>
      </c>
      <c r="L660">
        <v>1063358</v>
      </c>
      <c r="M660">
        <v>4113373</v>
      </c>
      <c r="N660" s="6" t="str">
        <f t="shared" si="10"/>
        <v>A2_R2_C2Bourgogne-Franche-Comté2020_2035FeuillusPrivé</v>
      </c>
    </row>
    <row r="661" spans="1:14" x14ac:dyDescent="0.3">
      <c r="A661" t="s">
        <v>217</v>
      </c>
      <c r="B661" t="s">
        <v>23</v>
      </c>
      <c r="C661" t="s">
        <v>214</v>
      </c>
      <c r="D661" t="s">
        <v>114</v>
      </c>
      <c r="E661" t="s">
        <v>113</v>
      </c>
      <c r="F661">
        <v>707767</v>
      </c>
      <c r="G661">
        <v>1541367</v>
      </c>
      <c r="H661">
        <v>138552</v>
      </c>
      <c r="I661">
        <v>80972</v>
      </c>
      <c r="J661">
        <v>185789</v>
      </c>
      <c r="K661">
        <v>2025361</v>
      </c>
      <c r="L661">
        <v>347374</v>
      </c>
      <c r="M661">
        <v>2671411</v>
      </c>
      <c r="N661" s="6" t="str">
        <f t="shared" si="10"/>
        <v>A2_R2_C2Bourgogne-Franche-Comté2020_2035FeuillusPublic</v>
      </c>
    </row>
    <row r="662" spans="1:14" x14ac:dyDescent="0.3">
      <c r="A662" t="s">
        <v>217</v>
      </c>
      <c r="B662" t="s">
        <v>23</v>
      </c>
      <c r="C662" t="s">
        <v>215</v>
      </c>
      <c r="D662" t="s">
        <v>115</v>
      </c>
      <c r="E662" t="s">
        <v>112</v>
      </c>
      <c r="F662">
        <v>983609</v>
      </c>
      <c r="G662">
        <v>238616</v>
      </c>
      <c r="H662">
        <v>40297</v>
      </c>
      <c r="I662">
        <v>23942</v>
      </c>
      <c r="J662">
        <v>33673</v>
      </c>
      <c r="K662">
        <v>1295999</v>
      </c>
      <c r="L662">
        <v>248383</v>
      </c>
      <c r="M662">
        <v>1630173</v>
      </c>
      <c r="N662" s="6" t="str">
        <f t="shared" si="10"/>
        <v>A2_R2_C2Bourgogne-Franche-Comté2035_2050RésineuxPrivé</v>
      </c>
    </row>
    <row r="663" spans="1:14" x14ac:dyDescent="0.3">
      <c r="A663" t="s">
        <v>217</v>
      </c>
      <c r="B663" t="s">
        <v>23</v>
      </c>
      <c r="C663" t="s">
        <v>215</v>
      </c>
      <c r="D663" t="s">
        <v>115</v>
      </c>
      <c r="E663" t="s">
        <v>113</v>
      </c>
      <c r="F663">
        <v>670249</v>
      </c>
      <c r="G663">
        <v>145836</v>
      </c>
      <c r="H663">
        <v>146827</v>
      </c>
      <c r="I663">
        <v>11022</v>
      </c>
      <c r="J663">
        <v>28582</v>
      </c>
      <c r="K663">
        <v>855250</v>
      </c>
      <c r="L663">
        <v>126823</v>
      </c>
      <c r="M663">
        <v>1068294</v>
      </c>
      <c r="N663" s="6" t="str">
        <f t="shared" si="10"/>
        <v>A2_R2_C2Bourgogne-Franche-Comté2035_2050RésineuxPublic</v>
      </c>
    </row>
    <row r="664" spans="1:14" x14ac:dyDescent="0.3">
      <c r="A664" t="s">
        <v>217</v>
      </c>
      <c r="B664" t="s">
        <v>23</v>
      </c>
      <c r="C664" t="s">
        <v>215</v>
      </c>
      <c r="D664" t="s">
        <v>114</v>
      </c>
      <c r="E664" t="s">
        <v>112</v>
      </c>
      <c r="F664">
        <v>609362</v>
      </c>
      <c r="G664">
        <v>1554644</v>
      </c>
      <c r="H664">
        <v>39674</v>
      </c>
      <c r="I664">
        <v>1851</v>
      </c>
      <c r="J664">
        <v>362861</v>
      </c>
      <c r="K664">
        <v>1940509</v>
      </c>
      <c r="L664">
        <v>1380576</v>
      </c>
      <c r="M664">
        <v>3849874</v>
      </c>
      <c r="N664" s="6" t="str">
        <f t="shared" si="10"/>
        <v>A2_R2_C2Bourgogne-Franche-Comté2035_2050FeuillusPrivé</v>
      </c>
    </row>
    <row r="665" spans="1:14" x14ac:dyDescent="0.3">
      <c r="A665" t="s">
        <v>217</v>
      </c>
      <c r="B665" t="s">
        <v>23</v>
      </c>
      <c r="C665" t="s">
        <v>215</v>
      </c>
      <c r="D665" t="s">
        <v>114</v>
      </c>
      <c r="E665" t="s">
        <v>113</v>
      </c>
      <c r="F665">
        <v>669136</v>
      </c>
      <c r="G665">
        <v>1490495</v>
      </c>
      <c r="H665">
        <v>181523</v>
      </c>
      <c r="I665">
        <v>0</v>
      </c>
      <c r="J665">
        <v>90632</v>
      </c>
      <c r="K665">
        <v>1939130</v>
      </c>
      <c r="L665">
        <v>452739</v>
      </c>
      <c r="M665">
        <v>2531036</v>
      </c>
      <c r="N665" s="6" t="str">
        <f t="shared" si="10"/>
        <v>A2_R2_C2Bourgogne-Franche-Comté2035_2050FeuillusPublic</v>
      </c>
    </row>
    <row r="666" spans="1:14" x14ac:dyDescent="0.3">
      <c r="A666" t="s">
        <v>217</v>
      </c>
      <c r="B666" t="s">
        <v>24</v>
      </c>
      <c r="C666" t="s">
        <v>214</v>
      </c>
      <c r="D666" t="s">
        <v>115</v>
      </c>
      <c r="E666" t="s">
        <v>112</v>
      </c>
      <c r="F666">
        <v>1043553</v>
      </c>
      <c r="G666">
        <v>327891</v>
      </c>
      <c r="H666">
        <v>129579</v>
      </c>
      <c r="I666">
        <v>637494</v>
      </c>
      <c r="J666">
        <v>-30801</v>
      </c>
      <c r="K666">
        <v>1463406</v>
      </c>
      <c r="L666">
        <v>446762</v>
      </c>
      <c r="M666">
        <v>1747492</v>
      </c>
      <c r="N666" s="6" t="str">
        <f t="shared" si="10"/>
        <v>A2_R2_C3Bourgogne-Franche-Comté2020_2035RésineuxPrivé</v>
      </c>
    </row>
    <row r="667" spans="1:14" x14ac:dyDescent="0.3">
      <c r="A667" t="s">
        <v>217</v>
      </c>
      <c r="B667" t="s">
        <v>24</v>
      </c>
      <c r="C667" t="s">
        <v>214</v>
      </c>
      <c r="D667" t="s">
        <v>115</v>
      </c>
      <c r="E667" t="s">
        <v>113</v>
      </c>
      <c r="F667">
        <v>691656</v>
      </c>
      <c r="G667">
        <v>180503</v>
      </c>
      <c r="H667">
        <v>260744</v>
      </c>
      <c r="I667">
        <v>376151</v>
      </c>
      <c r="J667">
        <v>15482</v>
      </c>
      <c r="K667">
        <v>921064</v>
      </c>
      <c r="L667">
        <v>174525</v>
      </c>
      <c r="M667">
        <v>1114086</v>
      </c>
      <c r="N667" s="6" t="str">
        <f t="shared" si="10"/>
        <v>A2_R2_C3Bourgogne-Franche-Comté2020_2035RésineuxPublic</v>
      </c>
    </row>
    <row r="668" spans="1:14" x14ac:dyDescent="0.3">
      <c r="A668" t="s">
        <v>217</v>
      </c>
      <c r="B668" t="s">
        <v>24</v>
      </c>
      <c r="C668" t="s">
        <v>214</v>
      </c>
      <c r="D668" t="s">
        <v>114</v>
      </c>
      <c r="E668" t="s">
        <v>112</v>
      </c>
      <c r="F668">
        <v>523280</v>
      </c>
      <c r="G668">
        <v>1376031</v>
      </c>
      <c r="H668">
        <v>29099</v>
      </c>
      <c r="I668">
        <v>211602</v>
      </c>
      <c r="J668">
        <v>364199</v>
      </c>
      <c r="K668">
        <v>1733200</v>
      </c>
      <c r="L668">
        <v>1508412</v>
      </c>
      <c r="M668">
        <v>3759785</v>
      </c>
      <c r="N668" s="6" t="str">
        <f t="shared" si="10"/>
        <v>A2_R2_C3Bourgogne-Franche-Comté2020_2035FeuillusPrivé</v>
      </c>
    </row>
    <row r="669" spans="1:14" x14ac:dyDescent="0.3">
      <c r="A669" t="s">
        <v>217</v>
      </c>
      <c r="B669" t="s">
        <v>24</v>
      </c>
      <c r="C669" t="s">
        <v>214</v>
      </c>
      <c r="D669" t="s">
        <v>114</v>
      </c>
      <c r="E669" t="s">
        <v>113</v>
      </c>
      <c r="F669">
        <v>632122</v>
      </c>
      <c r="G669">
        <v>1365678</v>
      </c>
      <c r="H669">
        <v>187952</v>
      </c>
      <c r="I669">
        <v>80553</v>
      </c>
      <c r="J669">
        <v>122326</v>
      </c>
      <c r="K669">
        <v>1798453</v>
      </c>
      <c r="L669">
        <v>477253</v>
      </c>
      <c r="M669">
        <v>2453328</v>
      </c>
      <c r="N669" s="6" t="str">
        <f t="shared" si="10"/>
        <v>A2_R2_C3Bourgogne-Franche-Comté2020_2035FeuillusPublic</v>
      </c>
    </row>
    <row r="670" spans="1:14" x14ac:dyDescent="0.3">
      <c r="A670" t="s">
        <v>217</v>
      </c>
      <c r="B670" t="s">
        <v>24</v>
      </c>
      <c r="C670" t="s">
        <v>215</v>
      </c>
      <c r="D670" t="s">
        <v>115</v>
      </c>
      <c r="E670" t="s">
        <v>112</v>
      </c>
      <c r="F670">
        <v>921781</v>
      </c>
      <c r="G670">
        <v>216079</v>
      </c>
      <c r="H670">
        <v>40225</v>
      </c>
      <c r="I670">
        <v>20712</v>
      </c>
      <c r="J670">
        <v>31237</v>
      </c>
      <c r="K670">
        <v>1203230</v>
      </c>
      <c r="L670">
        <v>327507</v>
      </c>
      <c r="M670">
        <v>1608480</v>
      </c>
      <c r="N670" s="6" t="str">
        <f t="shared" si="10"/>
        <v>A2_R2_C3Bourgogne-Franche-Comté2035_2050RésineuxPrivé</v>
      </c>
    </row>
    <row r="671" spans="1:14" x14ac:dyDescent="0.3">
      <c r="A671" t="s">
        <v>217</v>
      </c>
      <c r="B671" t="s">
        <v>24</v>
      </c>
      <c r="C671" t="s">
        <v>215</v>
      </c>
      <c r="D671" t="s">
        <v>115</v>
      </c>
      <c r="E671" t="s">
        <v>113</v>
      </c>
      <c r="F671">
        <v>711347</v>
      </c>
      <c r="G671">
        <v>147934</v>
      </c>
      <c r="H671">
        <v>192093</v>
      </c>
      <c r="I671">
        <v>9578</v>
      </c>
      <c r="J671">
        <v>-6217</v>
      </c>
      <c r="K671">
        <v>900502</v>
      </c>
      <c r="L671">
        <v>169883</v>
      </c>
      <c r="M671">
        <v>1043680</v>
      </c>
      <c r="N671" s="6" t="str">
        <f t="shared" si="10"/>
        <v>A2_R2_C3Bourgogne-Franche-Comté2035_2050RésineuxPublic</v>
      </c>
    </row>
    <row r="672" spans="1:14" x14ac:dyDescent="0.3">
      <c r="A672" t="s">
        <v>217</v>
      </c>
      <c r="B672" t="s">
        <v>24</v>
      </c>
      <c r="C672" t="s">
        <v>215</v>
      </c>
      <c r="D672" t="s">
        <v>114</v>
      </c>
      <c r="E672" t="s">
        <v>112</v>
      </c>
      <c r="F672">
        <v>501150</v>
      </c>
      <c r="G672">
        <v>1186922</v>
      </c>
      <c r="H672">
        <v>18058</v>
      </c>
      <c r="I672">
        <v>1660</v>
      </c>
      <c r="J672">
        <v>341122</v>
      </c>
      <c r="K672">
        <v>1512516</v>
      </c>
      <c r="L672">
        <v>1522334</v>
      </c>
      <c r="M672">
        <v>3500630</v>
      </c>
      <c r="N672" s="6" t="str">
        <f t="shared" si="10"/>
        <v>A2_R2_C3Bourgogne-Franche-Comté2035_2050FeuillusPrivé</v>
      </c>
    </row>
    <row r="673" spans="1:14" x14ac:dyDescent="0.3">
      <c r="A673" t="s">
        <v>217</v>
      </c>
      <c r="B673" t="s">
        <v>24</v>
      </c>
      <c r="C673" t="s">
        <v>215</v>
      </c>
      <c r="D673" t="s">
        <v>114</v>
      </c>
      <c r="E673" t="s">
        <v>113</v>
      </c>
      <c r="F673">
        <v>634481</v>
      </c>
      <c r="G673">
        <v>1382249</v>
      </c>
      <c r="H673">
        <v>200402</v>
      </c>
      <c r="I673">
        <v>0</v>
      </c>
      <c r="J673">
        <v>33594</v>
      </c>
      <c r="K673">
        <v>1809581</v>
      </c>
      <c r="L673">
        <v>503824</v>
      </c>
      <c r="M673">
        <v>2345725</v>
      </c>
      <c r="N673" s="6" t="str">
        <f t="shared" si="10"/>
        <v>A2_R2_C3Bourgogne-Franche-Comté2035_2050FeuillusPublic</v>
      </c>
    </row>
    <row r="674" spans="1:14" x14ac:dyDescent="0.3">
      <c r="A674" t="s">
        <v>217</v>
      </c>
      <c r="B674" t="s">
        <v>25</v>
      </c>
      <c r="C674" t="s">
        <v>214</v>
      </c>
      <c r="D674" t="s">
        <v>115</v>
      </c>
      <c r="E674" t="s">
        <v>112</v>
      </c>
      <c r="F674">
        <v>1679000</v>
      </c>
      <c r="G674">
        <v>495542</v>
      </c>
      <c r="H674">
        <v>130628</v>
      </c>
      <c r="I674">
        <v>646367</v>
      </c>
      <c r="J674">
        <v>-213353</v>
      </c>
      <c r="K674">
        <v>2315984</v>
      </c>
      <c r="L674">
        <v>330137</v>
      </c>
      <c r="M674">
        <v>1866065</v>
      </c>
      <c r="N674" s="6" t="str">
        <f t="shared" si="10"/>
        <v>A3_R1_C1Bourgogne-Franche-Comté2020_2035RésineuxPrivé</v>
      </c>
    </row>
    <row r="675" spans="1:14" x14ac:dyDescent="0.3">
      <c r="A675" t="s">
        <v>217</v>
      </c>
      <c r="B675" t="s">
        <v>25</v>
      </c>
      <c r="C675" t="s">
        <v>214</v>
      </c>
      <c r="D675" t="s">
        <v>115</v>
      </c>
      <c r="E675" t="s">
        <v>113</v>
      </c>
      <c r="F675">
        <v>997750</v>
      </c>
      <c r="G675">
        <v>252656</v>
      </c>
      <c r="H675">
        <v>207820</v>
      </c>
      <c r="I675">
        <v>369872</v>
      </c>
      <c r="J675">
        <v>-72025</v>
      </c>
      <c r="K675">
        <v>1318555</v>
      </c>
      <c r="L675">
        <v>132684</v>
      </c>
      <c r="M675">
        <v>1176736</v>
      </c>
      <c r="N675" s="6" t="str">
        <f t="shared" si="10"/>
        <v>A3_R1_C1Bourgogne-Franche-Comté2020_2035RésineuxPublic</v>
      </c>
    </row>
    <row r="676" spans="1:14" x14ac:dyDescent="0.3">
      <c r="A676" t="s">
        <v>217</v>
      </c>
      <c r="B676" t="s">
        <v>25</v>
      </c>
      <c r="C676" t="s">
        <v>214</v>
      </c>
      <c r="D676" t="s">
        <v>114</v>
      </c>
      <c r="E676" t="s">
        <v>112</v>
      </c>
      <c r="F676">
        <v>794214</v>
      </c>
      <c r="G676">
        <v>2308509</v>
      </c>
      <c r="H676">
        <v>72429</v>
      </c>
      <c r="I676">
        <v>452764</v>
      </c>
      <c r="J676">
        <v>196995</v>
      </c>
      <c r="K676">
        <v>2823265</v>
      </c>
      <c r="L676">
        <v>1016130</v>
      </c>
      <c r="M676">
        <v>4072171</v>
      </c>
      <c r="N676" s="6" t="str">
        <f t="shared" si="10"/>
        <v>A3_R1_C1Bourgogne-Franche-Comté2020_2035FeuillusPrivé</v>
      </c>
    </row>
    <row r="677" spans="1:14" x14ac:dyDescent="0.3">
      <c r="A677" t="s">
        <v>217</v>
      </c>
      <c r="B677" t="s">
        <v>25</v>
      </c>
      <c r="C677" t="s">
        <v>214</v>
      </c>
      <c r="D677" t="s">
        <v>114</v>
      </c>
      <c r="E677" t="s">
        <v>113</v>
      </c>
      <c r="F677">
        <v>736513</v>
      </c>
      <c r="G677">
        <v>1615393</v>
      </c>
      <c r="H677">
        <v>139408</v>
      </c>
      <c r="I677">
        <v>136796</v>
      </c>
      <c r="J677">
        <v>131861</v>
      </c>
      <c r="K677">
        <v>2119416</v>
      </c>
      <c r="L677">
        <v>344728</v>
      </c>
      <c r="M677">
        <v>2660101</v>
      </c>
      <c r="N677" s="6" t="str">
        <f t="shared" si="10"/>
        <v>A3_R1_C1Bourgogne-Franche-Comté2020_2035FeuillusPublic</v>
      </c>
    </row>
    <row r="678" spans="1:14" x14ac:dyDescent="0.3">
      <c r="A678" t="s">
        <v>217</v>
      </c>
      <c r="B678" t="s">
        <v>25</v>
      </c>
      <c r="C678" t="s">
        <v>215</v>
      </c>
      <c r="D678" t="s">
        <v>115</v>
      </c>
      <c r="E678" t="s">
        <v>112</v>
      </c>
      <c r="F678">
        <v>1385387</v>
      </c>
      <c r="G678">
        <v>356454</v>
      </c>
      <c r="H678">
        <v>47373</v>
      </c>
      <c r="I678">
        <v>38234</v>
      </c>
      <c r="J678">
        <v>-52529</v>
      </c>
      <c r="K678">
        <v>1850360</v>
      </c>
      <c r="L678">
        <v>111134</v>
      </c>
      <c r="M678">
        <v>1749001</v>
      </c>
      <c r="N678" s="6" t="str">
        <f t="shared" si="10"/>
        <v>A3_R1_C1Bourgogne-Franche-Comté2035_2050RésineuxPrivé</v>
      </c>
    </row>
    <row r="679" spans="1:14" x14ac:dyDescent="0.3">
      <c r="A679" t="s">
        <v>217</v>
      </c>
      <c r="B679" t="s">
        <v>25</v>
      </c>
      <c r="C679" t="s">
        <v>215</v>
      </c>
      <c r="D679" t="s">
        <v>115</v>
      </c>
      <c r="E679" t="s">
        <v>113</v>
      </c>
      <c r="F679">
        <v>772816</v>
      </c>
      <c r="G679">
        <v>174555</v>
      </c>
      <c r="H679">
        <v>86340</v>
      </c>
      <c r="I679">
        <v>14098</v>
      </c>
      <c r="J679">
        <v>33900</v>
      </c>
      <c r="K679">
        <v>993351</v>
      </c>
      <c r="L679">
        <v>65611</v>
      </c>
      <c r="M679">
        <v>1153930</v>
      </c>
      <c r="N679" s="6" t="str">
        <f t="shared" si="10"/>
        <v>A3_R1_C1Bourgogne-Franche-Comté2035_2050RésineuxPublic</v>
      </c>
    </row>
    <row r="680" spans="1:14" x14ac:dyDescent="0.3">
      <c r="A680" t="s">
        <v>217</v>
      </c>
      <c r="B680" t="s">
        <v>25</v>
      </c>
      <c r="C680" t="s">
        <v>215</v>
      </c>
      <c r="D680" t="s">
        <v>114</v>
      </c>
      <c r="E680" t="s">
        <v>112</v>
      </c>
      <c r="F680">
        <v>1110450</v>
      </c>
      <c r="G680">
        <v>3014588</v>
      </c>
      <c r="H680">
        <v>154248</v>
      </c>
      <c r="I680">
        <v>49027</v>
      </c>
      <c r="J680">
        <v>-58490</v>
      </c>
      <c r="K680">
        <v>3702685</v>
      </c>
      <c r="L680">
        <v>561200</v>
      </c>
      <c r="M680">
        <v>4065609</v>
      </c>
      <c r="N680" s="6" t="str">
        <f t="shared" si="10"/>
        <v>A3_R1_C1Bourgogne-Franche-Comté2035_2050FeuillusPrivé</v>
      </c>
    </row>
    <row r="681" spans="1:14" x14ac:dyDescent="0.3">
      <c r="A681" t="s">
        <v>217</v>
      </c>
      <c r="B681" t="s">
        <v>25</v>
      </c>
      <c r="C681" t="s">
        <v>215</v>
      </c>
      <c r="D681" t="s">
        <v>114</v>
      </c>
      <c r="E681" t="s">
        <v>113</v>
      </c>
      <c r="F681">
        <v>877272</v>
      </c>
      <c r="G681">
        <v>1942617</v>
      </c>
      <c r="H681">
        <v>103877</v>
      </c>
      <c r="I681">
        <v>5347</v>
      </c>
      <c r="J681">
        <v>2823</v>
      </c>
      <c r="K681">
        <v>2532358</v>
      </c>
      <c r="L681">
        <v>217236</v>
      </c>
      <c r="M681">
        <v>2732107</v>
      </c>
      <c r="N681" s="6" t="str">
        <f t="shared" si="10"/>
        <v>A3_R1_C1Bourgogne-Franche-Comté2035_2050FeuillusPublic</v>
      </c>
    </row>
    <row r="682" spans="1:14" x14ac:dyDescent="0.3">
      <c r="A682" t="s">
        <v>217</v>
      </c>
      <c r="B682" t="s">
        <v>26</v>
      </c>
      <c r="C682" t="s">
        <v>214</v>
      </c>
      <c r="D682" t="s">
        <v>115</v>
      </c>
      <c r="E682" t="s">
        <v>112</v>
      </c>
      <c r="F682">
        <v>1679000</v>
      </c>
      <c r="G682">
        <v>495542</v>
      </c>
      <c r="H682">
        <v>130628</v>
      </c>
      <c r="I682">
        <v>646367</v>
      </c>
      <c r="J682">
        <v>-213353</v>
      </c>
      <c r="K682">
        <v>2315984</v>
      </c>
      <c r="L682">
        <v>330137</v>
      </c>
      <c r="M682">
        <v>1866065</v>
      </c>
      <c r="N682" s="6" t="str">
        <f t="shared" si="10"/>
        <v>A3_R1_C2Bourgogne-Franche-Comté2020_2035RésineuxPrivé</v>
      </c>
    </row>
    <row r="683" spans="1:14" x14ac:dyDescent="0.3">
      <c r="A683" t="s">
        <v>217</v>
      </c>
      <c r="B683" t="s">
        <v>26</v>
      </c>
      <c r="C683" t="s">
        <v>214</v>
      </c>
      <c r="D683" t="s">
        <v>115</v>
      </c>
      <c r="E683" t="s">
        <v>113</v>
      </c>
      <c r="F683">
        <v>997750</v>
      </c>
      <c r="G683">
        <v>252656</v>
      </c>
      <c r="H683">
        <v>207820</v>
      </c>
      <c r="I683">
        <v>369872</v>
      </c>
      <c r="J683">
        <v>-72025</v>
      </c>
      <c r="K683">
        <v>1318555</v>
      </c>
      <c r="L683">
        <v>132684</v>
      </c>
      <c r="M683">
        <v>1176736</v>
      </c>
      <c r="N683" s="6" t="str">
        <f t="shared" si="10"/>
        <v>A3_R1_C2Bourgogne-Franche-Comté2020_2035RésineuxPublic</v>
      </c>
    </row>
    <row r="684" spans="1:14" x14ac:dyDescent="0.3">
      <c r="A684" t="s">
        <v>217</v>
      </c>
      <c r="B684" t="s">
        <v>26</v>
      </c>
      <c r="C684" t="s">
        <v>214</v>
      </c>
      <c r="D684" t="s">
        <v>114</v>
      </c>
      <c r="E684" t="s">
        <v>112</v>
      </c>
      <c r="F684">
        <v>794214</v>
      </c>
      <c r="G684">
        <v>2308509</v>
      </c>
      <c r="H684">
        <v>72429</v>
      </c>
      <c r="I684">
        <v>452764</v>
      </c>
      <c r="J684">
        <v>196995</v>
      </c>
      <c r="K684">
        <v>2823265</v>
      </c>
      <c r="L684">
        <v>1016130</v>
      </c>
      <c r="M684">
        <v>4072171</v>
      </c>
      <c r="N684" s="6" t="str">
        <f t="shared" si="10"/>
        <v>A3_R1_C2Bourgogne-Franche-Comté2020_2035FeuillusPrivé</v>
      </c>
    </row>
    <row r="685" spans="1:14" x14ac:dyDescent="0.3">
      <c r="A685" t="s">
        <v>217</v>
      </c>
      <c r="B685" t="s">
        <v>26</v>
      </c>
      <c r="C685" t="s">
        <v>214</v>
      </c>
      <c r="D685" t="s">
        <v>114</v>
      </c>
      <c r="E685" t="s">
        <v>113</v>
      </c>
      <c r="F685">
        <v>736513</v>
      </c>
      <c r="G685">
        <v>1615393</v>
      </c>
      <c r="H685">
        <v>139408</v>
      </c>
      <c r="I685">
        <v>136796</v>
      </c>
      <c r="J685">
        <v>131861</v>
      </c>
      <c r="K685">
        <v>2119416</v>
      </c>
      <c r="L685">
        <v>344728</v>
      </c>
      <c r="M685">
        <v>2660101</v>
      </c>
      <c r="N685" s="6" t="str">
        <f t="shared" si="10"/>
        <v>A3_R1_C2Bourgogne-Franche-Comté2020_2035FeuillusPublic</v>
      </c>
    </row>
    <row r="686" spans="1:14" x14ac:dyDescent="0.3">
      <c r="A686" t="s">
        <v>217</v>
      </c>
      <c r="B686" t="s">
        <v>26</v>
      </c>
      <c r="C686" t="s">
        <v>215</v>
      </c>
      <c r="D686" t="s">
        <v>115</v>
      </c>
      <c r="E686" t="s">
        <v>112</v>
      </c>
      <c r="F686">
        <v>1197251</v>
      </c>
      <c r="G686">
        <v>292008</v>
      </c>
      <c r="H686">
        <v>67014</v>
      </c>
      <c r="I686">
        <v>37464</v>
      </c>
      <c r="J686">
        <v>-37693</v>
      </c>
      <c r="K686">
        <v>1581826</v>
      </c>
      <c r="L686">
        <v>214870</v>
      </c>
      <c r="M686">
        <v>1635604</v>
      </c>
      <c r="N686" s="6" t="str">
        <f t="shared" si="10"/>
        <v>A3_R1_C2Bourgogne-Franche-Comté2035_2050RésineuxPrivé</v>
      </c>
    </row>
    <row r="687" spans="1:14" x14ac:dyDescent="0.3">
      <c r="A687" t="s">
        <v>217</v>
      </c>
      <c r="B687" t="s">
        <v>26</v>
      </c>
      <c r="C687" t="s">
        <v>215</v>
      </c>
      <c r="D687" t="s">
        <v>115</v>
      </c>
      <c r="E687" t="s">
        <v>113</v>
      </c>
      <c r="F687">
        <v>731590</v>
      </c>
      <c r="G687">
        <v>160798</v>
      </c>
      <c r="H687">
        <v>146804</v>
      </c>
      <c r="I687">
        <v>13824</v>
      </c>
      <c r="J687">
        <v>11751</v>
      </c>
      <c r="K687">
        <v>935243</v>
      </c>
      <c r="L687">
        <v>120576</v>
      </c>
      <c r="M687">
        <v>1083189</v>
      </c>
      <c r="N687" s="6" t="str">
        <f t="shared" si="10"/>
        <v>A3_R1_C2Bourgogne-Franche-Comté2035_2050RésineuxPublic</v>
      </c>
    </row>
    <row r="688" spans="1:14" x14ac:dyDescent="0.3">
      <c r="A688" t="s">
        <v>217</v>
      </c>
      <c r="B688" t="s">
        <v>26</v>
      </c>
      <c r="C688" t="s">
        <v>215</v>
      </c>
      <c r="D688" t="s">
        <v>114</v>
      </c>
      <c r="E688" t="s">
        <v>112</v>
      </c>
      <c r="F688">
        <v>822030</v>
      </c>
      <c r="G688">
        <v>2146250</v>
      </c>
      <c r="H688">
        <v>126429</v>
      </c>
      <c r="I688">
        <v>48487</v>
      </c>
      <c r="J688">
        <v>-551</v>
      </c>
      <c r="K688">
        <v>2665905</v>
      </c>
      <c r="L688">
        <v>1168603</v>
      </c>
      <c r="M688">
        <v>3706241</v>
      </c>
      <c r="N688" s="6" t="str">
        <f t="shared" si="10"/>
        <v>A3_R1_C2Bourgogne-Franche-Comté2035_2050FeuillusPrivé</v>
      </c>
    </row>
    <row r="689" spans="1:14" x14ac:dyDescent="0.3">
      <c r="A689" t="s">
        <v>217</v>
      </c>
      <c r="B689" t="s">
        <v>26</v>
      </c>
      <c r="C689" t="s">
        <v>215</v>
      </c>
      <c r="D689" t="s">
        <v>114</v>
      </c>
      <c r="E689" t="s">
        <v>113</v>
      </c>
      <c r="F689">
        <v>737324</v>
      </c>
      <c r="G689">
        <v>1629637</v>
      </c>
      <c r="H689">
        <v>181982</v>
      </c>
      <c r="I689">
        <v>5282</v>
      </c>
      <c r="J689">
        <v>-20614</v>
      </c>
      <c r="K689">
        <v>2125519</v>
      </c>
      <c r="L689">
        <v>431452</v>
      </c>
      <c r="M689">
        <v>2490264</v>
      </c>
      <c r="N689" s="6" t="str">
        <f t="shared" si="10"/>
        <v>A3_R1_C2Bourgogne-Franche-Comté2035_2050FeuillusPublic</v>
      </c>
    </row>
    <row r="690" spans="1:14" x14ac:dyDescent="0.3">
      <c r="A690" t="s">
        <v>217</v>
      </c>
      <c r="B690" t="s">
        <v>27</v>
      </c>
      <c r="C690" t="s">
        <v>214</v>
      </c>
      <c r="D690" t="s">
        <v>115</v>
      </c>
      <c r="E690" t="s">
        <v>112</v>
      </c>
      <c r="F690">
        <v>1195080</v>
      </c>
      <c r="G690">
        <v>366580</v>
      </c>
      <c r="H690">
        <v>150756</v>
      </c>
      <c r="I690">
        <v>664635</v>
      </c>
      <c r="J690">
        <v>-80217</v>
      </c>
      <c r="K690">
        <v>1667354</v>
      </c>
      <c r="L690">
        <v>424264</v>
      </c>
      <c r="M690">
        <v>1759398</v>
      </c>
      <c r="N690" s="6" t="str">
        <f t="shared" si="10"/>
        <v>A3_R1_C3Bourgogne-Franche-Comté2020_2035RésineuxPrivé</v>
      </c>
    </row>
    <row r="691" spans="1:14" x14ac:dyDescent="0.3">
      <c r="A691" t="s">
        <v>217</v>
      </c>
      <c r="B691" t="s">
        <v>27</v>
      </c>
      <c r="C691" t="s">
        <v>214</v>
      </c>
      <c r="D691" t="s">
        <v>115</v>
      </c>
      <c r="E691" t="s">
        <v>113</v>
      </c>
      <c r="F691">
        <v>705933</v>
      </c>
      <c r="G691">
        <v>182697</v>
      </c>
      <c r="H691">
        <v>263721</v>
      </c>
      <c r="I691">
        <v>377871</v>
      </c>
      <c r="J691">
        <v>14648</v>
      </c>
      <c r="K691">
        <v>938307</v>
      </c>
      <c r="L691">
        <v>173741</v>
      </c>
      <c r="M691">
        <v>1126353</v>
      </c>
      <c r="N691" s="6" t="str">
        <f t="shared" si="10"/>
        <v>A3_R1_C3Bourgogne-Franche-Comté2020_2035RésineuxPublic</v>
      </c>
    </row>
    <row r="692" spans="1:14" x14ac:dyDescent="0.3">
      <c r="A692" t="s">
        <v>217</v>
      </c>
      <c r="B692" t="s">
        <v>27</v>
      </c>
      <c r="C692" t="s">
        <v>214</v>
      </c>
      <c r="D692" t="s">
        <v>114</v>
      </c>
      <c r="E692" t="s">
        <v>112</v>
      </c>
      <c r="F692">
        <v>595777</v>
      </c>
      <c r="G692">
        <v>1698132</v>
      </c>
      <c r="H692">
        <v>63686</v>
      </c>
      <c r="I692">
        <v>451280</v>
      </c>
      <c r="J692">
        <v>192227</v>
      </c>
      <c r="K692">
        <v>2094783</v>
      </c>
      <c r="L692">
        <v>1452559</v>
      </c>
      <c r="M692">
        <v>3741861</v>
      </c>
      <c r="N692" s="6" t="str">
        <f t="shared" si="10"/>
        <v>A3_R1_C3Bourgogne-Franche-Comté2020_2035FeuillusPrivé</v>
      </c>
    </row>
    <row r="693" spans="1:14" x14ac:dyDescent="0.3">
      <c r="A693" t="s">
        <v>217</v>
      </c>
      <c r="B693" t="s">
        <v>27</v>
      </c>
      <c r="C693" t="s">
        <v>214</v>
      </c>
      <c r="D693" t="s">
        <v>114</v>
      </c>
      <c r="E693" t="s">
        <v>113</v>
      </c>
      <c r="F693">
        <v>648745</v>
      </c>
      <c r="G693">
        <v>1409157</v>
      </c>
      <c r="H693">
        <v>192185</v>
      </c>
      <c r="I693">
        <v>136825</v>
      </c>
      <c r="J693">
        <v>94075</v>
      </c>
      <c r="K693">
        <v>1853825</v>
      </c>
      <c r="L693">
        <v>471926</v>
      </c>
      <c r="M693">
        <v>2448777</v>
      </c>
      <c r="N693" s="6" t="str">
        <f t="shared" si="10"/>
        <v>A3_R1_C3Bourgogne-Franche-Comté2020_2035FeuillusPublic</v>
      </c>
    </row>
    <row r="694" spans="1:14" x14ac:dyDescent="0.3">
      <c r="A694" t="s">
        <v>217</v>
      </c>
      <c r="B694" t="s">
        <v>27</v>
      </c>
      <c r="C694" t="s">
        <v>215</v>
      </c>
      <c r="D694" t="s">
        <v>115</v>
      </c>
      <c r="E694" t="s">
        <v>112</v>
      </c>
      <c r="F694">
        <v>1217242</v>
      </c>
      <c r="G694">
        <v>282071</v>
      </c>
      <c r="H694">
        <v>66084</v>
      </c>
      <c r="I694">
        <v>32287</v>
      </c>
      <c r="J694">
        <v>-72683</v>
      </c>
      <c r="K694">
        <v>1589459</v>
      </c>
      <c r="L694">
        <v>292139</v>
      </c>
      <c r="M694">
        <v>1606252</v>
      </c>
      <c r="N694" s="6" t="str">
        <f t="shared" si="10"/>
        <v>A3_R1_C3Bourgogne-Franche-Comté2035_2050RésineuxPrivé</v>
      </c>
    </row>
    <row r="695" spans="1:14" x14ac:dyDescent="0.3">
      <c r="A695" t="s">
        <v>217</v>
      </c>
      <c r="B695" t="s">
        <v>27</v>
      </c>
      <c r="C695" t="s">
        <v>215</v>
      </c>
      <c r="D695" t="s">
        <v>115</v>
      </c>
      <c r="E695" t="s">
        <v>113</v>
      </c>
      <c r="F695">
        <v>773063</v>
      </c>
      <c r="G695">
        <v>162534</v>
      </c>
      <c r="H695">
        <v>195081</v>
      </c>
      <c r="I695">
        <v>11996</v>
      </c>
      <c r="J695">
        <v>-21099</v>
      </c>
      <c r="K695">
        <v>980604</v>
      </c>
      <c r="L695">
        <v>162655</v>
      </c>
      <c r="M695">
        <v>1064065</v>
      </c>
      <c r="N695" s="6" t="str">
        <f t="shared" si="10"/>
        <v>A3_R1_C3Bourgogne-Franche-Comté2035_2050RésineuxPublic</v>
      </c>
    </row>
    <row r="696" spans="1:14" x14ac:dyDescent="0.3">
      <c r="A696" t="s">
        <v>217</v>
      </c>
      <c r="B696" t="s">
        <v>27</v>
      </c>
      <c r="C696" t="s">
        <v>215</v>
      </c>
      <c r="D696" t="s">
        <v>114</v>
      </c>
      <c r="E696" t="s">
        <v>112</v>
      </c>
      <c r="F696">
        <v>701846</v>
      </c>
      <c r="G696">
        <v>1703211</v>
      </c>
      <c r="H696">
        <v>70938</v>
      </c>
      <c r="I696">
        <v>44223</v>
      </c>
      <c r="J696">
        <v>25799</v>
      </c>
      <c r="K696">
        <v>2156465</v>
      </c>
      <c r="L696">
        <v>1363603</v>
      </c>
      <c r="M696">
        <v>3416469</v>
      </c>
      <c r="N696" s="6" t="str">
        <f t="shared" si="10"/>
        <v>A3_R1_C3Bourgogne-Franche-Comté2035_2050FeuillusPrivé</v>
      </c>
    </row>
    <row r="697" spans="1:14" x14ac:dyDescent="0.3">
      <c r="A697" t="s">
        <v>217</v>
      </c>
      <c r="B697" t="s">
        <v>27</v>
      </c>
      <c r="C697" t="s">
        <v>215</v>
      </c>
      <c r="D697" t="s">
        <v>114</v>
      </c>
      <c r="E697" t="s">
        <v>113</v>
      </c>
      <c r="F697">
        <v>692815</v>
      </c>
      <c r="G697">
        <v>1498371</v>
      </c>
      <c r="H697">
        <v>205952</v>
      </c>
      <c r="I697">
        <v>4817</v>
      </c>
      <c r="J697">
        <v>-52469</v>
      </c>
      <c r="K697">
        <v>1966419</v>
      </c>
      <c r="L697">
        <v>480567</v>
      </c>
      <c r="M697">
        <v>2320285</v>
      </c>
      <c r="N697" s="6" t="str">
        <f t="shared" si="10"/>
        <v>A3_R1_C3Bourgogne-Franche-Comté2035_2050FeuillusPublic</v>
      </c>
    </row>
    <row r="698" spans="1:14" x14ac:dyDescent="0.3">
      <c r="A698" t="s">
        <v>217</v>
      </c>
      <c r="B698" t="s">
        <v>28</v>
      </c>
      <c r="C698" t="s">
        <v>214</v>
      </c>
      <c r="D698" t="s">
        <v>115</v>
      </c>
      <c r="E698" t="s">
        <v>112</v>
      </c>
      <c r="F698">
        <v>1687078</v>
      </c>
      <c r="G698">
        <v>498207</v>
      </c>
      <c r="H698">
        <v>133257</v>
      </c>
      <c r="I698">
        <v>615653</v>
      </c>
      <c r="J698">
        <v>-227697</v>
      </c>
      <c r="K698">
        <v>2327902</v>
      </c>
      <c r="L698">
        <v>319042</v>
      </c>
      <c r="M698">
        <v>1823424</v>
      </c>
      <c r="N698" s="6" t="str">
        <f t="shared" si="10"/>
        <v>A3_R2_C1Bourgogne-Franche-Comté2020_2035RésineuxPrivé</v>
      </c>
    </row>
    <row r="699" spans="1:14" x14ac:dyDescent="0.3">
      <c r="A699" t="s">
        <v>217</v>
      </c>
      <c r="B699" t="s">
        <v>28</v>
      </c>
      <c r="C699" t="s">
        <v>214</v>
      </c>
      <c r="D699" t="s">
        <v>115</v>
      </c>
      <c r="E699" t="s">
        <v>113</v>
      </c>
      <c r="F699">
        <v>998554</v>
      </c>
      <c r="G699">
        <v>253136</v>
      </c>
      <c r="H699">
        <v>208242</v>
      </c>
      <c r="I699">
        <v>368416</v>
      </c>
      <c r="J699">
        <v>-75441</v>
      </c>
      <c r="K699">
        <v>1319934</v>
      </c>
      <c r="L699">
        <v>129600</v>
      </c>
      <c r="M699">
        <v>1164701</v>
      </c>
      <c r="N699" s="6" t="str">
        <f t="shared" si="10"/>
        <v>A3_R2_C1Bourgogne-Franche-Comté2020_2035RésineuxPublic</v>
      </c>
    </row>
    <row r="700" spans="1:14" x14ac:dyDescent="0.3">
      <c r="A700" t="s">
        <v>217</v>
      </c>
      <c r="B700" t="s">
        <v>28</v>
      </c>
      <c r="C700" t="s">
        <v>214</v>
      </c>
      <c r="D700" t="s">
        <v>114</v>
      </c>
      <c r="E700" t="s">
        <v>112</v>
      </c>
      <c r="F700">
        <v>787340</v>
      </c>
      <c r="G700">
        <v>2241109</v>
      </c>
      <c r="H700">
        <v>85187</v>
      </c>
      <c r="I700">
        <v>209416</v>
      </c>
      <c r="J700">
        <v>241407</v>
      </c>
      <c r="K700">
        <v>2752140</v>
      </c>
      <c r="L700">
        <v>1007659</v>
      </c>
      <c r="M700">
        <v>4078447</v>
      </c>
      <c r="N700" s="6" t="str">
        <f t="shared" si="10"/>
        <v>A3_R2_C1Bourgogne-Franche-Comté2020_2035FeuillusPrivé</v>
      </c>
    </row>
    <row r="701" spans="1:14" x14ac:dyDescent="0.3">
      <c r="A701" t="s">
        <v>217</v>
      </c>
      <c r="B701" t="s">
        <v>28</v>
      </c>
      <c r="C701" t="s">
        <v>214</v>
      </c>
      <c r="D701" t="s">
        <v>114</v>
      </c>
      <c r="E701" t="s">
        <v>113</v>
      </c>
      <c r="F701">
        <v>735029</v>
      </c>
      <c r="G701">
        <v>1600417</v>
      </c>
      <c r="H701">
        <v>139961</v>
      </c>
      <c r="I701">
        <v>80278</v>
      </c>
      <c r="J701">
        <v>143725</v>
      </c>
      <c r="K701">
        <v>2103157</v>
      </c>
      <c r="L701">
        <v>344347</v>
      </c>
      <c r="M701">
        <v>2667290</v>
      </c>
      <c r="N701" s="6" t="str">
        <f t="shared" si="10"/>
        <v>A3_R2_C1Bourgogne-Franche-Comté2020_2035FeuillusPublic</v>
      </c>
    </row>
    <row r="702" spans="1:14" x14ac:dyDescent="0.3">
      <c r="A702" t="s">
        <v>217</v>
      </c>
      <c r="B702" t="s">
        <v>28</v>
      </c>
      <c r="C702" t="s">
        <v>215</v>
      </c>
      <c r="D702" t="s">
        <v>115</v>
      </c>
      <c r="E702" t="s">
        <v>112</v>
      </c>
      <c r="F702">
        <v>1355700</v>
      </c>
      <c r="G702">
        <v>348363</v>
      </c>
      <c r="H702">
        <v>46966</v>
      </c>
      <c r="I702">
        <v>24424</v>
      </c>
      <c r="J702">
        <v>-72496</v>
      </c>
      <c r="K702">
        <v>1810013</v>
      </c>
      <c r="L702">
        <v>99321</v>
      </c>
      <c r="M702">
        <v>1642124</v>
      </c>
      <c r="N702" s="6" t="str">
        <f t="shared" si="10"/>
        <v>A3_R2_C1Bourgogne-Franche-Comté2035_2050RésineuxPrivé</v>
      </c>
    </row>
    <row r="703" spans="1:14" x14ac:dyDescent="0.3">
      <c r="A703" t="s">
        <v>217</v>
      </c>
      <c r="B703" t="s">
        <v>28</v>
      </c>
      <c r="C703" t="s">
        <v>215</v>
      </c>
      <c r="D703" t="s">
        <v>115</v>
      </c>
      <c r="E703" t="s">
        <v>113</v>
      </c>
      <c r="F703">
        <v>761652</v>
      </c>
      <c r="G703">
        <v>171666</v>
      </c>
      <c r="H703">
        <v>82203</v>
      </c>
      <c r="I703">
        <v>11229</v>
      </c>
      <c r="J703">
        <v>26347</v>
      </c>
      <c r="K703">
        <v>978499</v>
      </c>
      <c r="L703">
        <v>66531</v>
      </c>
      <c r="M703">
        <v>1119426</v>
      </c>
      <c r="N703" s="6" t="str">
        <f t="shared" si="10"/>
        <v>A3_R2_C1Bourgogne-Franche-Comté2035_2050RésineuxPublic</v>
      </c>
    </row>
    <row r="704" spans="1:14" x14ac:dyDescent="0.3">
      <c r="A704" t="s">
        <v>217</v>
      </c>
      <c r="B704" t="s">
        <v>28</v>
      </c>
      <c r="C704" t="s">
        <v>215</v>
      </c>
      <c r="D704" t="s">
        <v>114</v>
      </c>
      <c r="E704" t="s">
        <v>112</v>
      </c>
      <c r="F704">
        <v>1069756</v>
      </c>
      <c r="G704">
        <v>3000720</v>
      </c>
      <c r="H704">
        <v>157333</v>
      </c>
      <c r="I704">
        <v>1884</v>
      </c>
      <c r="J704">
        <v>-32747</v>
      </c>
      <c r="K704">
        <v>3651747</v>
      </c>
      <c r="L704">
        <v>567990</v>
      </c>
      <c r="M704">
        <v>4068249</v>
      </c>
      <c r="N704" s="6" t="str">
        <f t="shared" si="10"/>
        <v>A3_R2_C1Bourgogne-Franche-Comté2035_2050FeuillusPrivé</v>
      </c>
    </row>
    <row r="705" spans="1:14" x14ac:dyDescent="0.3">
      <c r="A705" t="s">
        <v>217</v>
      </c>
      <c r="B705" t="s">
        <v>28</v>
      </c>
      <c r="C705" t="s">
        <v>215</v>
      </c>
      <c r="D705" t="s">
        <v>114</v>
      </c>
      <c r="E705" t="s">
        <v>113</v>
      </c>
      <c r="F705">
        <v>850409</v>
      </c>
      <c r="G705">
        <v>1902929</v>
      </c>
      <c r="H705">
        <v>96026</v>
      </c>
      <c r="I705">
        <v>0</v>
      </c>
      <c r="J705">
        <v>40018</v>
      </c>
      <c r="K705">
        <v>2473133</v>
      </c>
      <c r="L705">
        <v>226641</v>
      </c>
      <c r="M705">
        <v>2751450</v>
      </c>
      <c r="N705" s="6" t="str">
        <f t="shared" si="10"/>
        <v>A3_R2_C1Bourgogne-Franche-Comté2035_2050FeuillusPublic</v>
      </c>
    </row>
    <row r="706" spans="1:14" x14ac:dyDescent="0.3">
      <c r="A706" t="s">
        <v>217</v>
      </c>
      <c r="B706" t="s">
        <v>29</v>
      </c>
      <c r="C706" t="s">
        <v>214</v>
      </c>
      <c r="D706" t="s">
        <v>115</v>
      </c>
      <c r="E706" t="s">
        <v>112</v>
      </c>
      <c r="F706">
        <v>1687078</v>
      </c>
      <c r="G706">
        <v>498207</v>
      </c>
      <c r="H706">
        <v>133257</v>
      </c>
      <c r="I706">
        <v>615653</v>
      </c>
      <c r="J706">
        <v>-227697</v>
      </c>
      <c r="K706">
        <v>2327902</v>
      </c>
      <c r="L706">
        <v>319042</v>
      </c>
      <c r="M706">
        <v>1823424</v>
      </c>
      <c r="N706" s="6" t="str">
        <f t="shared" si="10"/>
        <v>A3_R2_C2Bourgogne-Franche-Comté2020_2035RésineuxPrivé</v>
      </c>
    </row>
    <row r="707" spans="1:14" x14ac:dyDescent="0.3">
      <c r="A707" t="s">
        <v>217</v>
      </c>
      <c r="B707" t="s">
        <v>29</v>
      </c>
      <c r="C707" t="s">
        <v>214</v>
      </c>
      <c r="D707" t="s">
        <v>115</v>
      </c>
      <c r="E707" t="s">
        <v>113</v>
      </c>
      <c r="F707">
        <v>998554</v>
      </c>
      <c r="G707">
        <v>253136</v>
      </c>
      <c r="H707">
        <v>208242</v>
      </c>
      <c r="I707">
        <v>368416</v>
      </c>
      <c r="J707">
        <v>-75441</v>
      </c>
      <c r="K707">
        <v>1319934</v>
      </c>
      <c r="L707">
        <v>129600</v>
      </c>
      <c r="M707">
        <v>1164701</v>
      </c>
      <c r="N707" s="6" t="str">
        <f t="shared" ref="N707:N770" si="11">B707&amp;A707&amp;C707&amp;D707&amp;E707</f>
        <v>A3_R2_C2Bourgogne-Franche-Comté2020_2035RésineuxPublic</v>
      </c>
    </row>
    <row r="708" spans="1:14" x14ac:dyDescent="0.3">
      <c r="A708" t="s">
        <v>217</v>
      </c>
      <c r="B708" t="s">
        <v>29</v>
      </c>
      <c r="C708" t="s">
        <v>214</v>
      </c>
      <c r="D708" t="s">
        <v>114</v>
      </c>
      <c r="E708" t="s">
        <v>112</v>
      </c>
      <c r="F708">
        <v>787340</v>
      </c>
      <c r="G708">
        <v>2241109</v>
      </c>
      <c r="H708">
        <v>85187</v>
      </c>
      <c r="I708">
        <v>209416</v>
      </c>
      <c r="J708">
        <v>241407</v>
      </c>
      <c r="K708">
        <v>2752140</v>
      </c>
      <c r="L708">
        <v>1007659</v>
      </c>
      <c r="M708">
        <v>4078447</v>
      </c>
      <c r="N708" s="6" t="str">
        <f t="shared" si="11"/>
        <v>A3_R2_C2Bourgogne-Franche-Comté2020_2035FeuillusPrivé</v>
      </c>
    </row>
    <row r="709" spans="1:14" x14ac:dyDescent="0.3">
      <c r="A709" t="s">
        <v>217</v>
      </c>
      <c r="B709" t="s">
        <v>29</v>
      </c>
      <c r="C709" t="s">
        <v>214</v>
      </c>
      <c r="D709" t="s">
        <v>114</v>
      </c>
      <c r="E709" t="s">
        <v>113</v>
      </c>
      <c r="F709">
        <v>735029</v>
      </c>
      <c r="G709">
        <v>1600417</v>
      </c>
      <c r="H709">
        <v>139961</v>
      </c>
      <c r="I709">
        <v>80278</v>
      </c>
      <c r="J709">
        <v>143725</v>
      </c>
      <c r="K709">
        <v>2103157</v>
      </c>
      <c r="L709">
        <v>344347</v>
      </c>
      <c r="M709">
        <v>2667290</v>
      </c>
      <c r="N709" s="6" t="str">
        <f t="shared" si="11"/>
        <v>A3_R2_C2Bourgogne-Franche-Comté2020_2035FeuillusPublic</v>
      </c>
    </row>
    <row r="710" spans="1:14" x14ac:dyDescent="0.3">
      <c r="A710" t="s">
        <v>217</v>
      </c>
      <c r="B710" t="s">
        <v>29</v>
      </c>
      <c r="C710" t="s">
        <v>215</v>
      </c>
      <c r="D710" t="s">
        <v>115</v>
      </c>
      <c r="E710" t="s">
        <v>112</v>
      </c>
      <c r="F710">
        <v>1155267</v>
      </c>
      <c r="G710">
        <v>281578</v>
      </c>
      <c r="H710">
        <v>58313</v>
      </c>
      <c r="I710">
        <v>23942</v>
      </c>
      <c r="J710">
        <v>-55325</v>
      </c>
      <c r="K710">
        <v>1525686</v>
      </c>
      <c r="L710">
        <v>211387</v>
      </c>
      <c r="M710">
        <v>1527603</v>
      </c>
      <c r="N710" s="6" t="str">
        <f t="shared" si="11"/>
        <v>A3_R2_C2Bourgogne-Franche-Comté2035_2050RésineuxPrivé</v>
      </c>
    </row>
    <row r="711" spans="1:14" x14ac:dyDescent="0.3">
      <c r="A711" t="s">
        <v>217</v>
      </c>
      <c r="B711" t="s">
        <v>29</v>
      </c>
      <c r="C711" t="s">
        <v>215</v>
      </c>
      <c r="D711" t="s">
        <v>115</v>
      </c>
      <c r="E711" t="s">
        <v>113</v>
      </c>
      <c r="F711">
        <v>777633</v>
      </c>
      <c r="G711">
        <v>171284</v>
      </c>
      <c r="H711">
        <v>139950</v>
      </c>
      <c r="I711">
        <v>11022</v>
      </c>
      <c r="J711">
        <v>-18535</v>
      </c>
      <c r="K711">
        <v>994467</v>
      </c>
      <c r="L711">
        <v>114615</v>
      </c>
      <c r="M711">
        <v>1040479</v>
      </c>
      <c r="N711" s="6" t="str">
        <f t="shared" si="11"/>
        <v>A3_R2_C2Bourgogne-Franche-Comté2035_2050RésineuxPublic</v>
      </c>
    </row>
    <row r="712" spans="1:14" x14ac:dyDescent="0.3">
      <c r="A712" t="s">
        <v>217</v>
      </c>
      <c r="B712" t="s">
        <v>29</v>
      </c>
      <c r="C712" t="s">
        <v>215</v>
      </c>
      <c r="D712" t="s">
        <v>114</v>
      </c>
      <c r="E712" t="s">
        <v>112</v>
      </c>
      <c r="F712">
        <v>754507</v>
      </c>
      <c r="G712">
        <v>2014993</v>
      </c>
      <c r="H712">
        <v>98060</v>
      </c>
      <c r="I712">
        <v>1851</v>
      </c>
      <c r="J712">
        <v>68428</v>
      </c>
      <c r="K712">
        <v>2483349</v>
      </c>
      <c r="L712">
        <v>1232806</v>
      </c>
      <c r="M712">
        <v>3713438</v>
      </c>
      <c r="N712" s="6" t="str">
        <f t="shared" si="11"/>
        <v>A3_R2_C2Bourgogne-Franche-Comté2035_2050FeuillusPrivé</v>
      </c>
    </row>
    <row r="713" spans="1:14" x14ac:dyDescent="0.3">
      <c r="A713" t="s">
        <v>217</v>
      </c>
      <c r="B713" t="s">
        <v>29</v>
      </c>
      <c r="C713" t="s">
        <v>215</v>
      </c>
      <c r="D713" t="s">
        <v>114</v>
      </c>
      <c r="E713" t="s">
        <v>113</v>
      </c>
      <c r="F713">
        <v>753263</v>
      </c>
      <c r="G713">
        <v>1678547</v>
      </c>
      <c r="H713">
        <v>177835</v>
      </c>
      <c r="I713">
        <v>0</v>
      </c>
      <c r="J713">
        <v>-50642</v>
      </c>
      <c r="K713">
        <v>2183961</v>
      </c>
      <c r="L713">
        <v>432854</v>
      </c>
      <c r="M713">
        <v>2494375</v>
      </c>
      <c r="N713" s="6" t="str">
        <f t="shared" si="11"/>
        <v>A3_R2_C2Bourgogne-Franche-Comté2035_2050FeuillusPublic</v>
      </c>
    </row>
    <row r="714" spans="1:14" x14ac:dyDescent="0.3">
      <c r="A714" t="s">
        <v>217</v>
      </c>
      <c r="B714" t="s">
        <v>30</v>
      </c>
      <c r="C714" t="s">
        <v>214</v>
      </c>
      <c r="D714" t="s">
        <v>115</v>
      </c>
      <c r="E714" t="s">
        <v>112</v>
      </c>
      <c r="F714">
        <v>1184437</v>
      </c>
      <c r="G714">
        <v>364797</v>
      </c>
      <c r="H714">
        <v>151336</v>
      </c>
      <c r="I714">
        <v>633095</v>
      </c>
      <c r="J714">
        <v>-86255</v>
      </c>
      <c r="K714">
        <v>1654068</v>
      </c>
      <c r="L714">
        <v>415549</v>
      </c>
      <c r="M714">
        <v>1723282</v>
      </c>
      <c r="N714" s="6" t="str">
        <f t="shared" si="11"/>
        <v>A3_R2_C3Bourgogne-Franche-Comté2020_2035RésineuxPrivé</v>
      </c>
    </row>
    <row r="715" spans="1:14" x14ac:dyDescent="0.3">
      <c r="A715" t="s">
        <v>217</v>
      </c>
      <c r="B715" t="s">
        <v>30</v>
      </c>
      <c r="C715" t="s">
        <v>214</v>
      </c>
      <c r="D715" t="s">
        <v>115</v>
      </c>
      <c r="E715" t="s">
        <v>113</v>
      </c>
      <c r="F715">
        <v>703776</v>
      </c>
      <c r="G715">
        <v>183479</v>
      </c>
      <c r="H715">
        <v>263784</v>
      </c>
      <c r="I715">
        <v>376037</v>
      </c>
      <c r="J715">
        <v>11593</v>
      </c>
      <c r="K715">
        <v>936927</v>
      </c>
      <c r="L715">
        <v>170610</v>
      </c>
      <c r="M715">
        <v>1113028</v>
      </c>
      <c r="N715" s="6" t="str">
        <f t="shared" si="11"/>
        <v>A3_R2_C3Bourgogne-Franche-Comté2020_2035RésineuxPublic</v>
      </c>
    </row>
    <row r="716" spans="1:14" x14ac:dyDescent="0.3">
      <c r="A716" t="s">
        <v>217</v>
      </c>
      <c r="B716" t="s">
        <v>30</v>
      </c>
      <c r="C716" t="s">
        <v>214</v>
      </c>
      <c r="D716" t="s">
        <v>114</v>
      </c>
      <c r="E716" t="s">
        <v>112</v>
      </c>
      <c r="F716">
        <v>601931</v>
      </c>
      <c r="G716">
        <v>1660233</v>
      </c>
      <c r="H716">
        <v>64607</v>
      </c>
      <c r="I716">
        <v>208050</v>
      </c>
      <c r="J716">
        <v>204677</v>
      </c>
      <c r="K716">
        <v>2062095</v>
      </c>
      <c r="L716">
        <v>1451301</v>
      </c>
      <c r="M716">
        <v>3733946</v>
      </c>
      <c r="N716" s="6" t="str">
        <f t="shared" si="11"/>
        <v>A3_R2_C3Bourgogne-Franche-Comté2020_2035FeuillusPrivé</v>
      </c>
    </row>
    <row r="717" spans="1:14" x14ac:dyDescent="0.3">
      <c r="A717" t="s">
        <v>217</v>
      </c>
      <c r="B717" t="s">
        <v>30</v>
      </c>
      <c r="C717" t="s">
        <v>214</v>
      </c>
      <c r="D717" t="s">
        <v>114</v>
      </c>
      <c r="E717" t="s">
        <v>113</v>
      </c>
      <c r="F717">
        <v>654093</v>
      </c>
      <c r="G717">
        <v>1410156</v>
      </c>
      <c r="H717">
        <v>192000</v>
      </c>
      <c r="I717">
        <v>80270</v>
      </c>
      <c r="J717">
        <v>91378</v>
      </c>
      <c r="K717">
        <v>1858166</v>
      </c>
      <c r="L717">
        <v>471295</v>
      </c>
      <c r="M717">
        <v>2449111</v>
      </c>
      <c r="N717" s="6" t="str">
        <f t="shared" si="11"/>
        <v>A3_R2_C3Bourgogne-Franche-Comté2020_2035FeuillusPublic</v>
      </c>
    </row>
    <row r="718" spans="1:14" x14ac:dyDescent="0.3">
      <c r="A718" t="s">
        <v>217</v>
      </c>
      <c r="B718" t="s">
        <v>30</v>
      </c>
      <c r="C718" t="s">
        <v>215</v>
      </c>
      <c r="D718" t="s">
        <v>115</v>
      </c>
      <c r="E718" t="s">
        <v>112</v>
      </c>
      <c r="F718">
        <v>1187532</v>
      </c>
      <c r="G718">
        <v>275177</v>
      </c>
      <c r="H718">
        <v>65142</v>
      </c>
      <c r="I718">
        <v>20712</v>
      </c>
      <c r="J718">
        <v>-84693</v>
      </c>
      <c r="K718">
        <v>1550538</v>
      </c>
      <c r="L718">
        <v>269793</v>
      </c>
      <c r="M718">
        <v>1513541</v>
      </c>
      <c r="N718" s="6" t="str">
        <f t="shared" si="11"/>
        <v>A3_R2_C3Bourgogne-Franche-Comté2035_2050RésineuxPrivé</v>
      </c>
    </row>
    <row r="719" spans="1:14" x14ac:dyDescent="0.3">
      <c r="A719" t="s">
        <v>217</v>
      </c>
      <c r="B719" t="s">
        <v>30</v>
      </c>
      <c r="C719" t="s">
        <v>215</v>
      </c>
      <c r="D719" t="s">
        <v>115</v>
      </c>
      <c r="E719" t="s">
        <v>113</v>
      </c>
      <c r="F719">
        <v>742105</v>
      </c>
      <c r="G719">
        <v>155766</v>
      </c>
      <c r="H719">
        <v>199830</v>
      </c>
      <c r="I719">
        <v>9578</v>
      </c>
      <c r="J719">
        <v>-16267</v>
      </c>
      <c r="K719">
        <v>941003</v>
      </c>
      <c r="L719">
        <v>156924</v>
      </c>
      <c r="M719">
        <v>1037776</v>
      </c>
      <c r="N719" s="6" t="str">
        <f t="shared" si="11"/>
        <v>A3_R2_C3Bourgogne-Franche-Comté2035_2050RésineuxPublic</v>
      </c>
    </row>
    <row r="720" spans="1:14" x14ac:dyDescent="0.3">
      <c r="A720" t="s">
        <v>217</v>
      </c>
      <c r="B720" t="s">
        <v>30</v>
      </c>
      <c r="C720" t="s">
        <v>215</v>
      </c>
      <c r="D720" t="s">
        <v>114</v>
      </c>
      <c r="E720" t="s">
        <v>112</v>
      </c>
      <c r="F720">
        <v>664107</v>
      </c>
      <c r="G720">
        <v>1669520</v>
      </c>
      <c r="H720">
        <v>69433</v>
      </c>
      <c r="I720">
        <v>1660</v>
      </c>
      <c r="J720">
        <v>45129</v>
      </c>
      <c r="K720">
        <v>2089405</v>
      </c>
      <c r="L720">
        <v>1375825</v>
      </c>
      <c r="M720">
        <v>3397094</v>
      </c>
      <c r="N720" s="6" t="str">
        <f t="shared" si="11"/>
        <v>A3_R2_C3Bourgogne-Franche-Comté2035_2050FeuillusPrivé</v>
      </c>
    </row>
    <row r="721" spans="1:14" x14ac:dyDescent="0.3">
      <c r="A721" t="s">
        <v>217</v>
      </c>
      <c r="B721" t="s">
        <v>30</v>
      </c>
      <c r="C721" t="s">
        <v>215</v>
      </c>
      <c r="D721" t="s">
        <v>114</v>
      </c>
      <c r="E721" t="s">
        <v>113</v>
      </c>
      <c r="F721">
        <v>675773</v>
      </c>
      <c r="G721">
        <v>1472897</v>
      </c>
      <c r="H721">
        <v>206897</v>
      </c>
      <c r="I721">
        <v>0</v>
      </c>
      <c r="J721">
        <v>-29105</v>
      </c>
      <c r="K721">
        <v>1928346</v>
      </c>
      <c r="L721">
        <v>483324</v>
      </c>
      <c r="M721">
        <v>2328062</v>
      </c>
      <c r="N721" s="6" t="str">
        <f t="shared" si="11"/>
        <v>A3_R2_C3Bourgogne-Franche-Comté2035_2050FeuillusPublic</v>
      </c>
    </row>
    <row r="722" spans="1:14" x14ac:dyDescent="0.3">
      <c r="A722" t="s">
        <v>217</v>
      </c>
      <c r="B722" t="s">
        <v>31</v>
      </c>
      <c r="C722" t="s">
        <v>214</v>
      </c>
      <c r="D722" t="s">
        <v>115</v>
      </c>
      <c r="E722" t="s">
        <v>112</v>
      </c>
      <c r="F722">
        <v>1396304</v>
      </c>
      <c r="G722">
        <v>421296</v>
      </c>
      <c r="H722">
        <v>126447</v>
      </c>
      <c r="I722">
        <v>644550</v>
      </c>
      <c r="J722">
        <v>-94912</v>
      </c>
      <c r="K722">
        <v>1938162</v>
      </c>
      <c r="L722">
        <v>328386</v>
      </c>
      <c r="M722">
        <v>1878702</v>
      </c>
      <c r="N722" s="6" t="str">
        <f t="shared" si="11"/>
        <v>B1_R1_C1Bourgogne-Franche-Comté2020_2035RésineuxPrivé</v>
      </c>
    </row>
    <row r="723" spans="1:14" x14ac:dyDescent="0.3">
      <c r="A723" t="s">
        <v>217</v>
      </c>
      <c r="B723" t="s">
        <v>31</v>
      </c>
      <c r="C723" t="s">
        <v>214</v>
      </c>
      <c r="D723" t="s">
        <v>115</v>
      </c>
      <c r="E723" t="s">
        <v>113</v>
      </c>
      <c r="F723">
        <v>836609</v>
      </c>
      <c r="G723">
        <v>215749</v>
      </c>
      <c r="H723">
        <v>204083</v>
      </c>
      <c r="I723">
        <v>365488</v>
      </c>
      <c r="J723">
        <v>-7031</v>
      </c>
      <c r="K723">
        <v>1110621</v>
      </c>
      <c r="L723">
        <v>131317</v>
      </c>
      <c r="M723">
        <v>1181017</v>
      </c>
      <c r="N723" s="6" t="str">
        <f t="shared" si="11"/>
        <v>B1_R1_C1Bourgogne-Franche-Comté2020_2035RésineuxPublic</v>
      </c>
    </row>
    <row r="724" spans="1:14" x14ac:dyDescent="0.3">
      <c r="A724" t="s">
        <v>217</v>
      </c>
      <c r="B724" t="s">
        <v>31</v>
      </c>
      <c r="C724" t="s">
        <v>214</v>
      </c>
      <c r="D724" t="s">
        <v>114</v>
      </c>
      <c r="E724" t="s">
        <v>112</v>
      </c>
      <c r="F724">
        <v>667512</v>
      </c>
      <c r="G724">
        <v>1931055</v>
      </c>
      <c r="H724">
        <v>59588</v>
      </c>
      <c r="I724">
        <v>451905</v>
      </c>
      <c r="J724">
        <v>440038</v>
      </c>
      <c r="K724">
        <v>2369536</v>
      </c>
      <c r="L724">
        <v>1034532</v>
      </c>
      <c r="M724">
        <v>4092343</v>
      </c>
      <c r="N724" s="6" t="str">
        <f t="shared" si="11"/>
        <v>B1_R1_C1Bourgogne-Franche-Comté2020_2035FeuillusPrivé</v>
      </c>
    </row>
    <row r="725" spans="1:14" x14ac:dyDescent="0.3">
      <c r="A725" t="s">
        <v>217</v>
      </c>
      <c r="B725" t="s">
        <v>31</v>
      </c>
      <c r="C725" t="s">
        <v>214</v>
      </c>
      <c r="D725" t="s">
        <v>114</v>
      </c>
      <c r="E725" t="s">
        <v>113</v>
      </c>
      <c r="F725">
        <v>696787</v>
      </c>
      <c r="G725">
        <v>1521238</v>
      </c>
      <c r="H725">
        <v>139216</v>
      </c>
      <c r="I725">
        <v>136502</v>
      </c>
      <c r="J725">
        <v>197218</v>
      </c>
      <c r="K725">
        <v>1998305</v>
      </c>
      <c r="L725">
        <v>344765</v>
      </c>
      <c r="M725">
        <v>2662060</v>
      </c>
      <c r="N725" s="6" t="str">
        <f t="shared" si="11"/>
        <v>B1_R1_C1Bourgogne-Franche-Comté2020_2035FeuillusPublic</v>
      </c>
    </row>
    <row r="726" spans="1:14" x14ac:dyDescent="0.3">
      <c r="A726" t="s">
        <v>217</v>
      </c>
      <c r="B726" t="s">
        <v>31</v>
      </c>
      <c r="C726" t="s">
        <v>215</v>
      </c>
      <c r="D726" t="s">
        <v>115</v>
      </c>
      <c r="E726" t="s">
        <v>112</v>
      </c>
      <c r="F726">
        <v>1246903</v>
      </c>
      <c r="G726">
        <v>298878</v>
      </c>
      <c r="H726">
        <v>31710</v>
      </c>
      <c r="I726">
        <v>38234</v>
      </c>
      <c r="J726">
        <v>44607</v>
      </c>
      <c r="K726">
        <v>1640235</v>
      </c>
      <c r="L726">
        <v>149369</v>
      </c>
      <c r="M726">
        <v>1894739</v>
      </c>
      <c r="N726" s="6" t="str">
        <f t="shared" si="11"/>
        <v>B1_R1_C1Bourgogne-Franche-Comté2035_2050RésineuxPrivé</v>
      </c>
    </row>
    <row r="727" spans="1:14" x14ac:dyDescent="0.3">
      <c r="A727" t="s">
        <v>217</v>
      </c>
      <c r="B727" t="s">
        <v>31</v>
      </c>
      <c r="C727" t="s">
        <v>215</v>
      </c>
      <c r="D727" t="s">
        <v>115</v>
      </c>
      <c r="E727" t="s">
        <v>113</v>
      </c>
      <c r="F727">
        <v>774342</v>
      </c>
      <c r="G727">
        <v>169048</v>
      </c>
      <c r="H727">
        <v>85466</v>
      </c>
      <c r="I727">
        <v>14098</v>
      </c>
      <c r="J727">
        <v>47889</v>
      </c>
      <c r="K727">
        <v>989078</v>
      </c>
      <c r="L727">
        <v>78619</v>
      </c>
      <c r="M727">
        <v>1209604</v>
      </c>
      <c r="N727" s="6" t="str">
        <f t="shared" si="11"/>
        <v>B1_R1_C1Bourgogne-Franche-Comté2035_2050RésineuxPublic</v>
      </c>
    </row>
    <row r="728" spans="1:14" x14ac:dyDescent="0.3">
      <c r="A728" t="s">
        <v>217</v>
      </c>
      <c r="B728" t="s">
        <v>31</v>
      </c>
      <c r="C728" t="s">
        <v>215</v>
      </c>
      <c r="D728" t="s">
        <v>114</v>
      </c>
      <c r="E728" t="s">
        <v>112</v>
      </c>
      <c r="F728">
        <v>756338</v>
      </c>
      <c r="G728">
        <v>1932501</v>
      </c>
      <c r="H728">
        <v>41311</v>
      </c>
      <c r="I728">
        <v>49027</v>
      </c>
      <c r="J728">
        <v>673344</v>
      </c>
      <c r="K728">
        <v>2413572</v>
      </c>
      <c r="L728">
        <v>766047</v>
      </c>
      <c r="M728">
        <v>4331393</v>
      </c>
      <c r="N728" s="6" t="str">
        <f t="shared" si="11"/>
        <v>B1_R1_C1Bourgogne-Franche-Comté2035_2050FeuillusPrivé</v>
      </c>
    </row>
    <row r="729" spans="1:14" x14ac:dyDescent="0.3">
      <c r="A729" t="s">
        <v>217</v>
      </c>
      <c r="B729" t="s">
        <v>31</v>
      </c>
      <c r="C729" t="s">
        <v>215</v>
      </c>
      <c r="D729" t="s">
        <v>114</v>
      </c>
      <c r="E729" t="s">
        <v>113</v>
      </c>
      <c r="F729">
        <v>723690</v>
      </c>
      <c r="G729">
        <v>1624975</v>
      </c>
      <c r="H729">
        <v>98298</v>
      </c>
      <c r="I729">
        <v>5347</v>
      </c>
      <c r="J729">
        <v>253297</v>
      </c>
      <c r="K729">
        <v>2110225</v>
      </c>
      <c r="L729">
        <v>245577</v>
      </c>
      <c r="M729">
        <v>2801684</v>
      </c>
      <c r="N729" s="6" t="str">
        <f t="shared" si="11"/>
        <v>B1_R1_C1Bourgogne-Franche-Comté2035_2050FeuillusPublic</v>
      </c>
    </row>
    <row r="730" spans="1:14" x14ac:dyDescent="0.3">
      <c r="A730" t="s">
        <v>217</v>
      </c>
      <c r="B730" t="s">
        <v>33</v>
      </c>
      <c r="C730" t="s">
        <v>214</v>
      </c>
      <c r="D730" t="s">
        <v>115</v>
      </c>
      <c r="E730" t="s">
        <v>112</v>
      </c>
      <c r="F730">
        <v>1378736</v>
      </c>
      <c r="G730">
        <v>417375</v>
      </c>
      <c r="H730">
        <v>126766</v>
      </c>
      <c r="I730">
        <v>644550</v>
      </c>
      <c r="J730">
        <v>-87932</v>
      </c>
      <c r="K730">
        <v>1915469</v>
      </c>
      <c r="L730">
        <v>328224</v>
      </c>
      <c r="M730">
        <v>1879762</v>
      </c>
      <c r="N730" s="6" t="str">
        <f t="shared" si="11"/>
        <v>B1_R1_C2Bourgogne-Franche-Comté2020_2035RésineuxPrivé</v>
      </c>
    </row>
    <row r="731" spans="1:14" x14ac:dyDescent="0.3">
      <c r="A731" t="s">
        <v>217</v>
      </c>
      <c r="B731" t="s">
        <v>33</v>
      </c>
      <c r="C731" t="s">
        <v>214</v>
      </c>
      <c r="D731" t="s">
        <v>115</v>
      </c>
      <c r="E731" t="s">
        <v>113</v>
      </c>
      <c r="F731">
        <v>818063</v>
      </c>
      <c r="G731">
        <v>211976</v>
      </c>
      <c r="H731">
        <v>204377</v>
      </c>
      <c r="I731">
        <v>365488</v>
      </c>
      <c r="J731">
        <v>348</v>
      </c>
      <c r="K731">
        <v>1087178</v>
      </c>
      <c r="L731">
        <v>131403</v>
      </c>
      <c r="M731">
        <v>1182349</v>
      </c>
      <c r="N731" s="6" t="str">
        <f t="shared" si="11"/>
        <v>B1_R1_C2Bourgogne-Franche-Comté2020_2035RésineuxPublic</v>
      </c>
    </row>
    <row r="732" spans="1:14" x14ac:dyDescent="0.3">
      <c r="A732" t="s">
        <v>217</v>
      </c>
      <c r="B732" t="s">
        <v>33</v>
      </c>
      <c r="C732" t="s">
        <v>214</v>
      </c>
      <c r="D732" t="s">
        <v>114</v>
      </c>
      <c r="E732" t="s">
        <v>112</v>
      </c>
      <c r="F732">
        <v>666850</v>
      </c>
      <c r="G732">
        <v>1930633</v>
      </c>
      <c r="H732">
        <v>61003</v>
      </c>
      <c r="I732">
        <v>451905</v>
      </c>
      <c r="J732">
        <v>441269</v>
      </c>
      <c r="K732">
        <v>2368650</v>
      </c>
      <c r="L732">
        <v>1033195</v>
      </c>
      <c r="M732">
        <v>4092399</v>
      </c>
      <c r="N732" s="6" t="str">
        <f t="shared" si="11"/>
        <v>B1_R1_C2Bourgogne-Franche-Comté2020_2035FeuillusPrivé</v>
      </c>
    </row>
    <row r="733" spans="1:14" x14ac:dyDescent="0.3">
      <c r="A733" t="s">
        <v>217</v>
      </c>
      <c r="B733" t="s">
        <v>33</v>
      </c>
      <c r="C733" t="s">
        <v>214</v>
      </c>
      <c r="D733" t="s">
        <v>114</v>
      </c>
      <c r="E733" t="s">
        <v>113</v>
      </c>
      <c r="F733">
        <v>693675</v>
      </c>
      <c r="G733">
        <v>1514372</v>
      </c>
      <c r="H733">
        <v>139299</v>
      </c>
      <c r="I733">
        <v>136502</v>
      </c>
      <c r="J733">
        <v>202207</v>
      </c>
      <c r="K733">
        <v>1989301</v>
      </c>
      <c r="L733">
        <v>344802</v>
      </c>
      <c r="M733">
        <v>2662493</v>
      </c>
      <c r="N733" s="6" t="str">
        <f t="shared" si="11"/>
        <v>B1_R1_C2Bourgogne-Franche-Comté2020_2035FeuillusPublic</v>
      </c>
    </row>
    <row r="734" spans="1:14" x14ac:dyDescent="0.3">
      <c r="A734" t="s">
        <v>217</v>
      </c>
      <c r="B734" t="s">
        <v>33</v>
      </c>
      <c r="C734" t="s">
        <v>215</v>
      </c>
      <c r="D734" t="s">
        <v>115</v>
      </c>
      <c r="E734" t="s">
        <v>112</v>
      </c>
      <c r="F734">
        <v>1240765</v>
      </c>
      <c r="G734">
        <v>296168</v>
      </c>
      <c r="H734">
        <v>59485</v>
      </c>
      <c r="I734">
        <v>37464</v>
      </c>
      <c r="J734">
        <v>-33871</v>
      </c>
      <c r="K734">
        <v>1630627</v>
      </c>
      <c r="L734">
        <v>244855</v>
      </c>
      <c r="M734">
        <v>1726674</v>
      </c>
      <c r="N734" s="6" t="str">
        <f t="shared" si="11"/>
        <v>B1_R1_C2Bourgogne-Franche-Comté2035_2050RésineuxPrivé</v>
      </c>
    </row>
    <row r="735" spans="1:14" x14ac:dyDescent="0.3">
      <c r="A735" t="s">
        <v>217</v>
      </c>
      <c r="B735" t="s">
        <v>33</v>
      </c>
      <c r="C735" t="s">
        <v>215</v>
      </c>
      <c r="D735" t="s">
        <v>115</v>
      </c>
      <c r="E735" t="s">
        <v>113</v>
      </c>
      <c r="F735">
        <v>803143</v>
      </c>
      <c r="G735">
        <v>172884</v>
      </c>
      <c r="H735">
        <v>155181</v>
      </c>
      <c r="I735">
        <v>13824</v>
      </c>
      <c r="J735">
        <v>-2961</v>
      </c>
      <c r="K735">
        <v>1022893</v>
      </c>
      <c r="L735">
        <v>128835</v>
      </c>
      <c r="M735">
        <v>1131167</v>
      </c>
      <c r="N735" s="6" t="str">
        <f t="shared" si="11"/>
        <v>B1_R1_C2Bourgogne-Franche-Comté2035_2050RésineuxPublic</v>
      </c>
    </row>
    <row r="736" spans="1:14" x14ac:dyDescent="0.3">
      <c r="A736" t="s">
        <v>217</v>
      </c>
      <c r="B736" t="s">
        <v>33</v>
      </c>
      <c r="C736" t="s">
        <v>215</v>
      </c>
      <c r="D736" t="s">
        <v>114</v>
      </c>
      <c r="E736" t="s">
        <v>112</v>
      </c>
      <c r="F736">
        <v>746113</v>
      </c>
      <c r="G736">
        <v>1888565</v>
      </c>
      <c r="H736">
        <v>75015</v>
      </c>
      <c r="I736">
        <v>48487</v>
      </c>
      <c r="J736">
        <v>165509</v>
      </c>
      <c r="K736">
        <v>2365266</v>
      </c>
      <c r="L736">
        <v>1304360</v>
      </c>
      <c r="M736">
        <v>3836653</v>
      </c>
      <c r="N736" s="6" t="str">
        <f t="shared" si="11"/>
        <v>B1_R1_C2Bourgogne-Franche-Comté2035_2050FeuillusPrivé</v>
      </c>
    </row>
    <row r="737" spans="1:14" x14ac:dyDescent="0.3">
      <c r="A737" t="s">
        <v>217</v>
      </c>
      <c r="B737" t="s">
        <v>33</v>
      </c>
      <c r="C737" t="s">
        <v>215</v>
      </c>
      <c r="D737" t="s">
        <v>114</v>
      </c>
      <c r="E737" t="s">
        <v>113</v>
      </c>
      <c r="F737">
        <v>732323</v>
      </c>
      <c r="G737">
        <v>1619481</v>
      </c>
      <c r="H737">
        <v>185731</v>
      </c>
      <c r="I737">
        <v>5282</v>
      </c>
      <c r="J737">
        <v>-3746</v>
      </c>
      <c r="K737">
        <v>2111978</v>
      </c>
      <c r="L737">
        <v>442821</v>
      </c>
      <c r="M737">
        <v>2518323</v>
      </c>
      <c r="N737" s="6" t="str">
        <f t="shared" si="11"/>
        <v>B1_R1_C2Bourgogne-Franche-Comté2035_2050FeuillusPublic</v>
      </c>
    </row>
    <row r="738" spans="1:14" x14ac:dyDescent="0.3">
      <c r="A738" t="s">
        <v>217</v>
      </c>
      <c r="B738" t="s">
        <v>35</v>
      </c>
      <c r="C738" t="s">
        <v>214</v>
      </c>
      <c r="D738" t="s">
        <v>115</v>
      </c>
      <c r="E738" t="s">
        <v>112</v>
      </c>
      <c r="F738">
        <v>1407498</v>
      </c>
      <c r="G738">
        <v>424876</v>
      </c>
      <c r="H738">
        <v>148342</v>
      </c>
      <c r="I738">
        <v>633856</v>
      </c>
      <c r="J738">
        <v>-171293</v>
      </c>
      <c r="K738">
        <v>1953692</v>
      </c>
      <c r="L738">
        <v>403042</v>
      </c>
      <c r="M738">
        <v>1720763</v>
      </c>
      <c r="N738" s="6" t="str">
        <f t="shared" si="11"/>
        <v>B1_R1_C3Bourgogne-Franche-Comté2020_2035RésineuxPrivé</v>
      </c>
    </row>
    <row r="739" spans="1:14" x14ac:dyDescent="0.3">
      <c r="A739" t="s">
        <v>217</v>
      </c>
      <c r="B739" t="s">
        <v>35</v>
      </c>
      <c r="C739" t="s">
        <v>214</v>
      </c>
      <c r="D739" t="s">
        <v>115</v>
      </c>
      <c r="E739" t="s">
        <v>113</v>
      </c>
      <c r="F739">
        <v>863192</v>
      </c>
      <c r="G739">
        <v>220723</v>
      </c>
      <c r="H739">
        <v>250777</v>
      </c>
      <c r="I739">
        <v>359980</v>
      </c>
      <c r="J739">
        <v>-54697</v>
      </c>
      <c r="K739">
        <v>1143583</v>
      </c>
      <c r="L739">
        <v>164763</v>
      </c>
      <c r="M739">
        <v>1092509</v>
      </c>
      <c r="N739" s="6" t="str">
        <f t="shared" si="11"/>
        <v>B1_R1_C3Bourgogne-Franche-Comté2020_2035RésineuxPublic</v>
      </c>
    </row>
    <row r="740" spans="1:14" x14ac:dyDescent="0.3">
      <c r="A740" t="s">
        <v>217</v>
      </c>
      <c r="B740" t="s">
        <v>35</v>
      </c>
      <c r="C740" t="s">
        <v>214</v>
      </c>
      <c r="D740" t="s">
        <v>114</v>
      </c>
      <c r="E740" t="s">
        <v>112</v>
      </c>
      <c r="F740">
        <v>664458</v>
      </c>
      <c r="G740">
        <v>1925908</v>
      </c>
      <c r="H740">
        <v>79922</v>
      </c>
      <c r="I740">
        <v>445824</v>
      </c>
      <c r="J740">
        <v>53889</v>
      </c>
      <c r="K740">
        <v>2362890</v>
      </c>
      <c r="L740">
        <v>1408398</v>
      </c>
      <c r="M740">
        <v>3708752</v>
      </c>
      <c r="N740" s="6" t="str">
        <f t="shared" si="11"/>
        <v>B1_R1_C3Bourgogne-Franche-Comté2020_2035FeuillusPrivé</v>
      </c>
    </row>
    <row r="741" spans="1:14" x14ac:dyDescent="0.3">
      <c r="A741" t="s">
        <v>217</v>
      </c>
      <c r="B741" t="s">
        <v>35</v>
      </c>
      <c r="C741" t="s">
        <v>214</v>
      </c>
      <c r="D741" t="s">
        <v>114</v>
      </c>
      <c r="E741" t="s">
        <v>113</v>
      </c>
      <c r="F741">
        <v>700940</v>
      </c>
      <c r="G741">
        <v>1524332</v>
      </c>
      <c r="H741">
        <v>189500</v>
      </c>
      <c r="I741">
        <v>134670</v>
      </c>
      <c r="J741">
        <v>6744</v>
      </c>
      <c r="K741">
        <v>2004947</v>
      </c>
      <c r="L741">
        <v>464341</v>
      </c>
      <c r="M741">
        <v>2429123</v>
      </c>
      <c r="N741" s="6" t="str">
        <f t="shared" si="11"/>
        <v>B1_R1_C3Bourgogne-Franche-Comté2020_2035FeuillusPublic</v>
      </c>
    </row>
    <row r="742" spans="1:14" x14ac:dyDescent="0.3">
      <c r="A742" t="s">
        <v>217</v>
      </c>
      <c r="B742" t="s">
        <v>35</v>
      </c>
      <c r="C742" t="s">
        <v>215</v>
      </c>
      <c r="D742" t="s">
        <v>115</v>
      </c>
      <c r="E742" t="s">
        <v>112</v>
      </c>
      <c r="F742">
        <v>1228279</v>
      </c>
      <c r="G742">
        <v>287794</v>
      </c>
      <c r="H742">
        <v>72822</v>
      </c>
      <c r="I742">
        <v>32287</v>
      </c>
      <c r="J742">
        <v>-91902</v>
      </c>
      <c r="K742">
        <v>1608804</v>
      </c>
      <c r="L742">
        <v>270487</v>
      </c>
      <c r="M742">
        <v>1541977</v>
      </c>
      <c r="N742" s="6" t="str">
        <f t="shared" si="11"/>
        <v>B1_R1_C3Bourgogne-Franche-Comté2035_2050RésineuxPrivé</v>
      </c>
    </row>
    <row r="743" spans="1:14" x14ac:dyDescent="0.3">
      <c r="A743" t="s">
        <v>217</v>
      </c>
      <c r="B743" t="s">
        <v>35</v>
      </c>
      <c r="C743" t="s">
        <v>215</v>
      </c>
      <c r="D743" t="s">
        <v>115</v>
      </c>
      <c r="E743" t="s">
        <v>113</v>
      </c>
      <c r="F743">
        <v>816061</v>
      </c>
      <c r="G743">
        <v>176235</v>
      </c>
      <c r="H743">
        <v>171034</v>
      </c>
      <c r="I743">
        <v>11996</v>
      </c>
      <c r="J743">
        <v>-51122</v>
      </c>
      <c r="K743">
        <v>1040061</v>
      </c>
      <c r="L743">
        <v>147063</v>
      </c>
      <c r="M743">
        <v>1009271</v>
      </c>
      <c r="N743" s="6" t="str">
        <f t="shared" si="11"/>
        <v>B1_R1_C3Bourgogne-Franche-Comté2035_2050RésineuxPublic</v>
      </c>
    </row>
    <row r="744" spans="1:14" x14ac:dyDescent="0.3">
      <c r="A744" t="s">
        <v>217</v>
      </c>
      <c r="B744" t="s">
        <v>35</v>
      </c>
      <c r="C744" t="s">
        <v>215</v>
      </c>
      <c r="D744" t="s">
        <v>114</v>
      </c>
      <c r="E744" t="s">
        <v>112</v>
      </c>
      <c r="F744">
        <v>770267</v>
      </c>
      <c r="G744">
        <v>1909873</v>
      </c>
      <c r="H744">
        <v>106933</v>
      </c>
      <c r="I744">
        <v>44223</v>
      </c>
      <c r="J744">
        <v>-100637</v>
      </c>
      <c r="K744">
        <v>2401788</v>
      </c>
      <c r="L744">
        <v>1282499</v>
      </c>
      <c r="M744">
        <v>3354797</v>
      </c>
      <c r="N744" s="6" t="str">
        <f t="shared" si="11"/>
        <v>B1_R1_C3Bourgogne-Franche-Comté2035_2050FeuillusPrivé</v>
      </c>
    </row>
    <row r="745" spans="1:14" x14ac:dyDescent="0.3">
      <c r="A745" t="s">
        <v>217</v>
      </c>
      <c r="B745" t="s">
        <v>35</v>
      </c>
      <c r="C745" t="s">
        <v>215</v>
      </c>
      <c r="D745" t="s">
        <v>114</v>
      </c>
      <c r="E745" t="s">
        <v>113</v>
      </c>
      <c r="F745">
        <v>731060</v>
      </c>
      <c r="G745">
        <v>1592273</v>
      </c>
      <c r="H745">
        <v>199078</v>
      </c>
      <c r="I745">
        <v>4817</v>
      </c>
      <c r="J745">
        <v>-128492</v>
      </c>
      <c r="K745">
        <v>2085972</v>
      </c>
      <c r="L745">
        <v>466629</v>
      </c>
      <c r="M745">
        <v>2285753</v>
      </c>
      <c r="N745" s="6" t="str">
        <f t="shared" si="11"/>
        <v>B1_R1_C3Bourgogne-Franche-Comté2035_2050FeuillusPublic</v>
      </c>
    </row>
    <row r="746" spans="1:14" x14ac:dyDescent="0.3">
      <c r="A746" t="s">
        <v>217</v>
      </c>
      <c r="B746" t="s">
        <v>37</v>
      </c>
      <c r="C746" t="s">
        <v>214</v>
      </c>
      <c r="D746" t="s">
        <v>115</v>
      </c>
      <c r="E746" t="s">
        <v>112</v>
      </c>
      <c r="F746">
        <v>1433610</v>
      </c>
      <c r="G746">
        <v>431513</v>
      </c>
      <c r="H746">
        <v>126063</v>
      </c>
      <c r="I746">
        <v>608886</v>
      </c>
      <c r="J746">
        <v>-121311</v>
      </c>
      <c r="K746">
        <v>1988321</v>
      </c>
      <c r="L746">
        <v>319169</v>
      </c>
      <c r="M746">
        <v>1836881</v>
      </c>
      <c r="N746" s="6" t="str">
        <f t="shared" si="11"/>
        <v>B1_R2_C1Bourgogne-Franche-Comté2020_2035RésineuxPrivé</v>
      </c>
    </row>
    <row r="747" spans="1:14" x14ac:dyDescent="0.3">
      <c r="A747" t="s">
        <v>217</v>
      </c>
      <c r="B747" t="s">
        <v>37</v>
      </c>
      <c r="C747" t="s">
        <v>214</v>
      </c>
      <c r="D747" t="s">
        <v>115</v>
      </c>
      <c r="E747" t="s">
        <v>113</v>
      </c>
      <c r="F747">
        <v>868158</v>
      </c>
      <c r="G747">
        <v>224685</v>
      </c>
      <c r="H747">
        <v>202979</v>
      </c>
      <c r="I747">
        <v>361341</v>
      </c>
      <c r="J747">
        <v>-25077</v>
      </c>
      <c r="K747">
        <v>1153191</v>
      </c>
      <c r="L747">
        <v>128097</v>
      </c>
      <c r="M747">
        <v>1162452</v>
      </c>
      <c r="N747" s="6" t="str">
        <f t="shared" si="11"/>
        <v>B1_R2_C1Bourgogne-Franche-Comté2020_2035RésineuxPublic</v>
      </c>
    </row>
    <row r="748" spans="1:14" x14ac:dyDescent="0.3">
      <c r="A748" t="s">
        <v>217</v>
      </c>
      <c r="B748" t="s">
        <v>37</v>
      </c>
      <c r="C748" t="s">
        <v>214</v>
      </c>
      <c r="D748" t="s">
        <v>114</v>
      </c>
      <c r="E748" t="s">
        <v>112</v>
      </c>
      <c r="F748">
        <v>667433</v>
      </c>
      <c r="G748">
        <v>1875508</v>
      </c>
      <c r="H748">
        <v>61062</v>
      </c>
      <c r="I748">
        <v>209553</v>
      </c>
      <c r="J748">
        <v>468324</v>
      </c>
      <c r="K748">
        <v>2315277</v>
      </c>
      <c r="L748">
        <v>1034959</v>
      </c>
      <c r="M748">
        <v>4094029</v>
      </c>
      <c r="N748" s="6" t="str">
        <f t="shared" si="11"/>
        <v>B1_R2_C1Bourgogne-Franche-Comté2020_2035FeuillusPrivé</v>
      </c>
    </row>
    <row r="749" spans="1:14" x14ac:dyDescent="0.3">
      <c r="A749" t="s">
        <v>217</v>
      </c>
      <c r="B749" t="s">
        <v>37</v>
      </c>
      <c r="C749" t="s">
        <v>214</v>
      </c>
      <c r="D749" t="s">
        <v>114</v>
      </c>
      <c r="E749" t="s">
        <v>113</v>
      </c>
      <c r="F749">
        <v>705150</v>
      </c>
      <c r="G749">
        <v>1530125</v>
      </c>
      <c r="H749">
        <v>139017</v>
      </c>
      <c r="I749">
        <v>79715</v>
      </c>
      <c r="J749">
        <v>190450</v>
      </c>
      <c r="K749">
        <v>2012658</v>
      </c>
      <c r="L749">
        <v>343671</v>
      </c>
      <c r="M749">
        <v>2664386</v>
      </c>
      <c r="N749" s="6" t="str">
        <f t="shared" si="11"/>
        <v>B1_R2_C1Bourgogne-Franche-Comté2020_2035FeuillusPublic</v>
      </c>
    </row>
    <row r="750" spans="1:14" x14ac:dyDescent="0.3">
      <c r="A750" t="s">
        <v>217</v>
      </c>
      <c r="B750" t="s">
        <v>37</v>
      </c>
      <c r="C750" t="s">
        <v>215</v>
      </c>
      <c r="D750" t="s">
        <v>115</v>
      </c>
      <c r="E750" t="s">
        <v>112</v>
      </c>
      <c r="F750">
        <v>1221397</v>
      </c>
      <c r="G750">
        <v>293001</v>
      </c>
      <c r="H750">
        <v>31436</v>
      </c>
      <c r="I750">
        <v>24424</v>
      </c>
      <c r="J750">
        <v>22464</v>
      </c>
      <c r="K750">
        <v>1607263</v>
      </c>
      <c r="L750">
        <v>133936</v>
      </c>
      <c r="M750">
        <v>1784368</v>
      </c>
      <c r="N750" s="6" t="str">
        <f t="shared" si="11"/>
        <v>B1_R2_C1Bourgogne-Franche-Comté2035_2050RésineuxPrivé</v>
      </c>
    </row>
    <row r="751" spans="1:14" x14ac:dyDescent="0.3">
      <c r="A751" t="s">
        <v>217</v>
      </c>
      <c r="B751" t="s">
        <v>37</v>
      </c>
      <c r="C751" t="s">
        <v>215</v>
      </c>
      <c r="D751" t="s">
        <v>115</v>
      </c>
      <c r="E751" t="s">
        <v>113</v>
      </c>
      <c r="F751">
        <v>761407</v>
      </c>
      <c r="G751">
        <v>166830</v>
      </c>
      <c r="H751">
        <v>84526</v>
      </c>
      <c r="I751">
        <v>11229</v>
      </c>
      <c r="J751">
        <v>39975</v>
      </c>
      <c r="K751">
        <v>973152</v>
      </c>
      <c r="L751">
        <v>73952</v>
      </c>
      <c r="M751">
        <v>1166532</v>
      </c>
      <c r="N751" s="6" t="str">
        <f t="shared" si="11"/>
        <v>B1_R2_C1Bourgogne-Franche-Comté2035_2050RésineuxPublic</v>
      </c>
    </row>
    <row r="752" spans="1:14" x14ac:dyDescent="0.3">
      <c r="A752" t="s">
        <v>217</v>
      </c>
      <c r="B752" t="s">
        <v>37</v>
      </c>
      <c r="C752" t="s">
        <v>215</v>
      </c>
      <c r="D752" t="s">
        <v>114</v>
      </c>
      <c r="E752" t="s">
        <v>112</v>
      </c>
      <c r="F752">
        <v>731973</v>
      </c>
      <c r="G752">
        <v>1949090</v>
      </c>
      <c r="H752">
        <v>43715</v>
      </c>
      <c r="I752">
        <v>1884</v>
      </c>
      <c r="J752">
        <v>669073</v>
      </c>
      <c r="K752">
        <v>2403169</v>
      </c>
      <c r="L752">
        <v>772133</v>
      </c>
      <c r="M752">
        <v>4319900</v>
      </c>
      <c r="N752" s="6" t="str">
        <f t="shared" si="11"/>
        <v>B1_R2_C1Bourgogne-Franche-Comté2035_2050FeuillusPrivé</v>
      </c>
    </row>
    <row r="753" spans="1:14" x14ac:dyDescent="0.3">
      <c r="A753" t="s">
        <v>217</v>
      </c>
      <c r="B753" t="s">
        <v>37</v>
      </c>
      <c r="C753" t="s">
        <v>215</v>
      </c>
      <c r="D753" t="s">
        <v>114</v>
      </c>
      <c r="E753" t="s">
        <v>113</v>
      </c>
      <c r="F753">
        <v>719270</v>
      </c>
      <c r="G753">
        <v>1628290</v>
      </c>
      <c r="H753">
        <v>97708</v>
      </c>
      <c r="I753">
        <v>0</v>
      </c>
      <c r="J753">
        <v>256562</v>
      </c>
      <c r="K753">
        <v>2109337</v>
      </c>
      <c r="L753">
        <v>244724</v>
      </c>
      <c r="M753">
        <v>2806253</v>
      </c>
      <c r="N753" s="6" t="str">
        <f t="shared" si="11"/>
        <v>B1_R2_C1Bourgogne-Franche-Comté2035_2050FeuillusPublic</v>
      </c>
    </row>
    <row r="754" spans="1:14" x14ac:dyDescent="0.3">
      <c r="A754" t="s">
        <v>217</v>
      </c>
      <c r="B754" t="s">
        <v>38</v>
      </c>
      <c r="C754" t="s">
        <v>214</v>
      </c>
      <c r="D754" t="s">
        <v>115</v>
      </c>
      <c r="E754" t="s">
        <v>112</v>
      </c>
      <c r="F754">
        <v>1433610</v>
      </c>
      <c r="G754">
        <v>431513</v>
      </c>
      <c r="H754">
        <v>126063</v>
      </c>
      <c r="I754">
        <v>608886</v>
      </c>
      <c r="J754">
        <v>-121311</v>
      </c>
      <c r="K754">
        <v>1988321</v>
      </c>
      <c r="L754">
        <v>319169</v>
      </c>
      <c r="M754">
        <v>1836881</v>
      </c>
      <c r="N754" s="6" t="str">
        <f t="shared" si="11"/>
        <v>B1_R2_C2Bourgogne-Franche-Comté2020_2035RésineuxPrivé</v>
      </c>
    </row>
    <row r="755" spans="1:14" x14ac:dyDescent="0.3">
      <c r="A755" t="s">
        <v>217</v>
      </c>
      <c r="B755" t="s">
        <v>38</v>
      </c>
      <c r="C755" t="s">
        <v>214</v>
      </c>
      <c r="D755" t="s">
        <v>115</v>
      </c>
      <c r="E755" t="s">
        <v>113</v>
      </c>
      <c r="F755">
        <v>868158</v>
      </c>
      <c r="G755">
        <v>224685</v>
      </c>
      <c r="H755">
        <v>202979</v>
      </c>
      <c r="I755">
        <v>361341</v>
      </c>
      <c r="J755">
        <v>-25077</v>
      </c>
      <c r="K755">
        <v>1153191</v>
      </c>
      <c r="L755">
        <v>128097</v>
      </c>
      <c r="M755">
        <v>1162452</v>
      </c>
      <c r="N755" s="6" t="str">
        <f t="shared" si="11"/>
        <v>B1_R2_C2Bourgogne-Franche-Comté2020_2035RésineuxPublic</v>
      </c>
    </row>
    <row r="756" spans="1:14" x14ac:dyDescent="0.3">
      <c r="A756" t="s">
        <v>217</v>
      </c>
      <c r="B756" t="s">
        <v>38</v>
      </c>
      <c r="C756" t="s">
        <v>214</v>
      </c>
      <c r="D756" t="s">
        <v>114</v>
      </c>
      <c r="E756" t="s">
        <v>112</v>
      </c>
      <c r="F756">
        <v>667433</v>
      </c>
      <c r="G756">
        <v>1875508</v>
      </c>
      <c r="H756">
        <v>61062</v>
      </c>
      <c r="I756">
        <v>209553</v>
      </c>
      <c r="J756">
        <v>468324</v>
      </c>
      <c r="K756">
        <v>2315277</v>
      </c>
      <c r="L756">
        <v>1034959</v>
      </c>
      <c r="M756">
        <v>4094029</v>
      </c>
      <c r="N756" s="6" t="str">
        <f t="shared" si="11"/>
        <v>B1_R2_C2Bourgogne-Franche-Comté2020_2035FeuillusPrivé</v>
      </c>
    </row>
    <row r="757" spans="1:14" x14ac:dyDescent="0.3">
      <c r="A757" t="s">
        <v>217</v>
      </c>
      <c r="B757" t="s">
        <v>38</v>
      </c>
      <c r="C757" t="s">
        <v>214</v>
      </c>
      <c r="D757" t="s">
        <v>114</v>
      </c>
      <c r="E757" t="s">
        <v>113</v>
      </c>
      <c r="F757">
        <v>705150</v>
      </c>
      <c r="G757">
        <v>1530125</v>
      </c>
      <c r="H757">
        <v>139017</v>
      </c>
      <c r="I757">
        <v>79715</v>
      </c>
      <c r="J757">
        <v>190450</v>
      </c>
      <c r="K757">
        <v>2012658</v>
      </c>
      <c r="L757">
        <v>343671</v>
      </c>
      <c r="M757">
        <v>2664386</v>
      </c>
      <c r="N757" s="6" t="str">
        <f t="shared" si="11"/>
        <v>B1_R2_C2Bourgogne-Franche-Comté2020_2035FeuillusPublic</v>
      </c>
    </row>
    <row r="758" spans="1:14" x14ac:dyDescent="0.3">
      <c r="A758" t="s">
        <v>217</v>
      </c>
      <c r="B758" t="s">
        <v>38</v>
      </c>
      <c r="C758" t="s">
        <v>215</v>
      </c>
      <c r="D758" t="s">
        <v>115</v>
      </c>
      <c r="E758" t="s">
        <v>112</v>
      </c>
      <c r="F758">
        <v>1215667</v>
      </c>
      <c r="G758">
        <v>290650</v>
      </c>
      <c r="H758">
        <v>59649</v>
      </c>
      <c r="I758">
        <v>23942</v>
      </c>
      <c r="J758">
        <v>-57818</v>
      </c>
      <c r="K758">
        <v>1598611</v>
      </c>
      <c r="L758">
        <v>226382</v>
      </c>
      <c r="M758">
        <v>1607720</v>
      </c>
      <c r="N758" s="6" t="str">
        <f t="shared" si="11"/>
        <v>B1_R2_C2Bourgogne-Franche-Comté2035_2050RésineuxPrivé</v>
      </c>
    </row>
    <row r="759" spans="1:14" x14ac:dyDescent="0.3">
      <c r="A759" t="s">
        <v>217</v>
      </c>
      <c r="B759" t="s">
        <v>38</v>
      </c>
      <c r="C759" t="s">
        <v>215</v>
      </c>
      <c r="D759" t="s">
        <v>115</v>
      </c>
      <c r="E759" t="s">
        <v>113</v>
      </c>
      <c r="F759">
        <v>805744</v>
      </c>
      <c r="G759">
        <v>174678</v>
      </c>
      <c r="H759">
        <v>150601</v>
      </c>
      <c r="I759">
        <v>11022</v>
      </c>
      <c r="J759">
        <v>-19065</v>
      </c>
      <c r="K759">
        <v>1027457</v>
      </c>
      <c r="L759">
        <v>121838</v>
      </c>
      <c r="M759">
        <v>1079396</v>
      </c>
      <c r="N759" s="6" t="str">
        <f t="shared" si="11"/>
        <v>B1_R2_C2Bourgogne-Franche-Comté2035_2050RésineuxPublic</v>
      </c>
    </row>
    <row r="760" spans="1:14" x14ac:dyDescent="0.3">
      <c r="A760" t="s">
        <v>217</v>
      </c>
      <c r="B760" t="s">
        <v>38</v>
      </c>
      <c r="C760" t="s">
        <v>215</v>
      </c>
      <c r="D760" t="s">
        <v>114</v>
      </c>
      <c r="E760" t="s">
        <v>112</v>
      </c>
      <c r="F760">
        <v>721910</v>
      </c>
      <c r="G760">
        <v>1900326</v>
      </c>
      <c r="H760">
        <v>75463</v>
      </c>
      <c r="I760">
        <v>1851</v>
      </c>
      <c r="J760">
        <v>154988</v>
      </c>
      <c r="K760">
        <v>2350440</v>
      </c>
      <c r="L760">
        <v>1318965</v>
      </c>
      <c r="M760">
        <v>3817040</v>
      </c>
      <c r="N760" s="6" t="str">
        <f t="shared" si="11"/>
        <v>B1_R2_C2Bourgogne-Franche-Comté2035_2050FeuillusPrivé</v>
      </c>
    </row>
    <row r="761" spans="1:14" x14ac:dyDescent="0.3">
      <c r="A761" t="s">
        <v>217</v>
      </c>
      <c r="B761" t="s">
        <v>38</v>
      </c>
      <c r="C761" t="s">
        <v>215</v>
      </c>
      <c r="D761" t="s">
        <v>114</v>
      </c>
      <c r="E761" t="s">
        <v>113</v>
      </c>
      <c r="F761">
        <v>737427</v>
      </c>
      <c r="G761">
        <v>1644639</v>
      </c>
      <c r="H761">
        <v>183341</v>
      </c>
      <c r="I761">
        <v>0</v>
      </c>
      <c r="J761">
        <v>-16680</v>
      </c>
      <c r="K761">
        <v>2139311</v>
      </c>
      <c r="L761">
        <v>440460</v>
      </c>
      <c r="M761">
        <v>2519655</v>
      </c>
      <c r="N761" s="6" t="str">
        <f t="shared" si="11"/>
        <v>B1_R2_C2Bourgogne-Franche-Comté2035_2050FeuillusPublic</v>
      </c>
    </row>
    <row r="762" spans="1:14" x14ac:dyDescent="0.3">
      <c r="A762" t="s">
        <v>217</v>
      </c>
      <c r="B762" t="s">
        <v>39</v>
      </c>
      <c r="C762" t="s">
        <v>214</v>
      </c>
      <c r="D762" t="s">
        <v>115</v>
      </c>
      <c r="E762" t="s">
        <v>112</v>
      </c>
      <c r="F762">
        <v>1443391</v>
      </c>
      <c r="G762">
        <v>434695</v>
      </c>
      <c r="H762">
        <v>147987</v>
      </c>
      <c r="I762">
        <v>598461</v>
      </c>
      <c r="J762">
        <v>-196497</v>
      </c>
      <c r="K762">
        <v>2001945</v>
      </c>
      <c r="L762">
        <v>391488</v>
      </c>
      <c r="M762">
        <v>1678305</v>
      </c>
      <c r="N762" s="6" t="str">
        <f t="shared" si="11"/>
        <v>B1_R2_C3Bourgogne-Franche-Comté2020_2035RésineuxPrivé</v>
      </c>
    </row>
    <row r="763" spans="1:14" x14ac:dyDescent="0.3">
      <c r="A763" t="s">
        <v>217</v>
      </c>
      <c r="B763" t="s">
        <v>39</v>
      </c>
      <c r="C763" t="s">
        <v>214</v>
      </c>
      <c r="D763" t="s">
        <v>115</v>
      </c>
      <c r="E763" t="s">
        <v>113</v>
      </c>
      <c r="F763">
        <v>896702</v>
      </c>
      <c r="G763">
        <v>230157</v>
      </c>
      <c r="H763">
        <v>248831</v>
      </c>
      <c r="I763">
        <v>355591</v>
      </c>
      <c r="J763">
        <v>-73220</v>
      </c>
      <c r="K763">
        <v>1188744</v>
      </c>
      <c r="L763">
        <v>160667</v>
      </c>
      <c r="M763">
        <v>1074033</v>
      </c>
      <c r="N763" s="6" t="str">
        <f t="shared" si="11"/>
        <v>B1_R2_C3Bourgogne-Franche-Comté2020_2035RésineuxPublic</v>
      </c>
    </row>
    <row r="764" spans="1:14" x14ac:dyDescent="0.3">
      <c r="A764" t="s">
        <v>217</v>
      </c>
      <c r="B764" t="s">
        <v>39</v>
      </c>
      <c r="C764" t="s">
        <v>214</v>
      </c>
      <c r="D764" t="s">
        <v>114</v>
      </c>
      <c r="E764" t="s">
        <v>112</v>
      </c>
      <c r="F764">
        <v>664238</v>
      </c>
      <c r="G764">
        <v>1870266</v>
      </c>
      <c r="H764">
        <v>83234</v>
      </c>
      <c r="I764">
        <v>205062</v>
      </c>
      <c r="J764">
        <v>78749</v>
      </c>
      <c r="K764">
        <v>2308477</v>
      </c>
      <c r="L764">
        <v>1410936</v>
      </c>
      <c r="M764">
        <v>3705552</v>
      </c>
      <c r="N764" s="6" t="str">
        <f t="shared" si="11"/>
        <v>B1_R2_C3Bourgogne-Franche-Comté2020_2035FeuillusPrivé</v>
      </c>
    </row>
    <row r="765" spans="1:14" x14ac:dyDescent="0.3">
      <c r="A765" t="s">
        <v>217</v>
      </c>
      <c r="B765" t="s">
        <v>39</v>
      </c>
      <c r="C765" t="s">
        <v>214</v>
      </c>
      <c r="D765" t="s">
        <v>114</v>
      </c>
      <c r="E765" t="s">
        <v>113</v>
      </c>
      <c r="F765">
        <v>710371</v>
      </c>
      <c r="G765">
        <v>1535486</v>
      </c>
      <c r="H765">
        <v>189049</v>
      </c>
      <c r="I765">
        <v>78149</v>
      </c>
      <c r="J765">
        <v>-2016</v>
      </c>
      <c r="K765">
        <v>2022301</v>
      </c>
      <c r="L765">
        <v>463382</v>
      </c>
      <c r="M765">
        <v>2430870</v>
      </c>
      <c r="N765" s="6" t="str">
        <f t="shared" si="11"/>
        <v>B1_R2_C3Bourgogne-Franche-Comté2020_2035FeuillusPublic</v>
      </c>
    </row>
    <row r="766" spans="1:14" x14ac:dyDescent="0.3">
      <c r="A766" t="s">
        <v>217</v>
      </c>
      <c r="B766" t="s">
        <v>39</v>
      </c>
      <c r="C766" t="s">
        <v>215</v>
      </c>
      <c r="D766" t="s">
        <v>115</v>
      </c>
      <c r="E766" t="s">
        <v>112</v>
      </c>
      <c r="F766">
        <v>1210486</v>
      </c>
      <c r="G766">
        <v>284012</v>
      </c>
      <c r="H766">
        <v>74539</v>
      </c>
      <c r="I766">
        <v>20712</v>
      </c>
      <c r="J766">
        <v>-112294</v>
      </c>
      <c r="K766">
        <v>1586401</v>
      </c>
      <c r="L766">
        <v>241131</v>
      </c>
      <c r="M766">
        <v>1431575</v>
      </c>
      <c r="N766" s="6" t="str">
        <f t="shared" si="11"/>
        <v>B1_R2_C3Bourgogne-Franche-Comté2035_2050RésineuxPrivé</v>
      </c>
    </row>
    <row r="767" spans="1:14" x14ac:dyDescent="0.3">
      <c r="A767" t="s">
        <v>217</v>
      </c>
      <c r="B767" t="s">
        <v>39</v>
      </c>
      <c r="C767" t="s">
        <v>215</v>
      </c>
      <c r="D767" t="s">
        <v>115</v>
      </c>
      <c r="E767" t="s">
        <v>113</v>
      </c>
      <c r="F767">
        <v>797313</v>
      </c>
      <c r="G767">
        <v>172824</v>
      </c>
      <c r="H767">
        <v>167889</v>
      </c>
      <c r="I767">
        <v>9578</v>
      </c>
      <c r="J767">
        <v>-54922</v>
      </c>
      <c r="K767">
        <v>1016798</v>
      </c>
      <c r="L767">
        <v>136708</v>
      </c>
      <c r="M767">
        <v>966188</v>
      </c>
      <c r="N767" s="6" t="str">
        <f t="shared" si="11"/>
        <v>B1_R2_C3Bourgogne-Franche-Comté2035_2050RésineuxPublic</v>
      </c>
    </row>
    <row r="768" spans="1:14" x14ac:dyDescent="0.3">
      <c r="A768" t="s">
        <v>217</v>
      </c>
      <c r="B768" t="s">
        <v>39</v>
      </c>
      <c r="C768" t="s">
        <v>215</v>
      </c>
      <c r="D768" t="s">
        <v>114</v>
      </c>
      <c r="E768" t="s">
        <v>112</v>
      </c>
      <c r="F768">
        <v>749755</v>
      </c>
      <c r="G768">
        <v>1929638</v>
      </c>
      <c r="H768">
        <v>111653</v>
      </c>
      <c r="I768">
        <v>1660</v>
      </c>
      <c r="J768">
        <v>-110319</v>
      </c>
      <c r="K768">
        <v>2398120</v>
      </c>
      <c r="L768">
        <v>1284714</v>
      </c>
      <c r="M768">
        <v>3335394</v>
      </c>
      <c r="N768" s="6" t="str">
        <f t="shared" si="11"/>
        <v>B1_R2_C3Bourgogne-Franche-Comté2035_2050FeuillusPrivé</v>
      </c>
    </row>
    <row r="769" spans="1:14" x14ac:dyDescent="0.3">
      <c r="A769" t="s">
        <v>217</v>
      </c>
      <c r="B769" t="s">
        <v>39</v>
      </c>
      <c r="C769" t="s">
        <v>215</v>
      </c>
      <c r="D769" t="s">
        <v>114</v>
      </c>
      <c r="E769" t="s">
        <v>113</v>
      </c>
      <c r="F769">
        <v>725249</v>
      </c>
      <c r="G769">
        <v>1591600</v>
      </c>
      <c r="H769">
        <v>198306</v>
      </c>
      <c r="I769">
        <v>0</v>
      </c>
      <c r="J769">
        <v>-123616</v>
      </c>
      <c r="K769">
        <v>2080274</v>
      </c>
      <c r="L769">
        <v>464370</v>
      </c>
      <c r="M769">
        <v>2286781</v>
      </c>
      <c r="N769" s="6" t="str">
        <f t="shared" si="11"/>
        <v>B1_R2_C3Bourgogne-Franche-Comté2035_2050FeuillusPublic</v>
      </c>
    </row>
    <row r="770" spans="1:14" x14ac:dyDescent="0.3">
      <c r="A770" t="s">
        <v>217</v>
      </c>
      <c r="B770" t="s">
        <v>40</v>
      </c>
      <c r="C770" t="s">
        <v>214</v>
      </c>
      <c r="D770" t="s">
        <v>115</v>
      </c>
      <c r="E770" t="s">
        <v>112</v>
      </c>
      <c r="F770">
        <v>1682645</v>
      </c>
      <c r="G770">
        <v>499232</v>
      </c>
      <c r="H770">
        <v>123470</v>
      </c>
      <c r="I770">
        <v>624154</v>
      </c>
      <c r="J770">
        <v>-218860</v>
      </c>
      <c r="K770">
        <v>2323143</v>
      </c>
      <c r="L770">
        <v>319896</v>
      </c>
      <c r="M770">
        <v>1843533</v>
      </c>
      <c r="N770" s="6" t="str">
        <f t="shared" si="11"/>
        <v>B2_R1_C1Bourgogne-Franche-Comté2020_2035RésineuxPrivé</v>
      </c>
    </row>
    <row r="771" spans="1:14" x14ac:dyDescent="0.3">
      <c r="A771" t="s">
        <v>217</v>
      </c>
      <c r="B771" t="s">
        <v>40</v>
      </c>
      <c r="C771" t="s">
        <v>214</v>
      </c>
      <c r="D771" t="s">
        <v>115</v>
      </c>
      <c r="E771" t="s">
        <v>113</v>
      </c>
      <c r="F771">
        <v>1049637</v>
      </c>
      <c r="G771">
        <v>267371</v>
      </c>
      <c r="H771">
        <v>197261</v>
      </c>
      <c r="I771">
        <v>354450</v>
      </c>
      <c r="J771">
        <v>-99369</v>
      </c>
      <c r="K771">
        <v>1388706</v>
      </c>
      <c r="L771">
        <v>127476</v>
      </c>
      <c r="M771">
        <v>1150746</v>
      </c>
      <c r="N771" s="6" t="str">
        <f t="shared" ref="N771:N834" si="12">B771&amp;A771&amp;C771&amp;D771&amp;E771</f>
        <v>B2_R1_C1Bourgogne-Franche-Comté2020_2035RésineuxPublic</v>
      </c>
    </row>
    <row r="772" spans="1:14" x14ac:dyDescent="0.3">
      <c r="A772" t="s">
        <v>217</v>
      </c>
      <c r="B772" t="s">
        <v>40</v>
      </c>
      <c r="C772" t="s">
        <v>214</v>
      </c>
      <c r="D772" t="s">
        <v>114</v>
      </c>
      <c r="E772" t="s">
        <v>112</v>
      </c>
      <c r="F772">
        <v>749663</v>
      </c>
      <c r="G772">
        <v>2179784</v>
      </c>
      <c r="H772">
        <v>63528</v>
      </c>
      <c r="I772">
        <v>449138</v>
      </c>
      <c r="J772">
        <v>274429</v>
      </c>
      <c r="K772">
        <v>2667611</v>
      </c>
      <c r="L772">
        <v>1019568</v>
      </c>
      <c r="M772">
        <v>4065436</v>
      </c>
      <c r="N772" s="6" t="str">
        <f t="shared" si="12"/>
        <v>B2_R1_C1Bourgogne-Franche-Comté2020_2035FeuillusPrivé</v>
      </c>
    </row>
    <row r="773" spans="1:14" x14ac:dyDescent="0.3">
      <c r="A773" t="s">
        <v>217</v>
      </c>
      <c r="B773" t="s">
        <v>40</v>
      </c>
      <c r="C773" t="s">
        <v>214</v>
      </c>
      <c r="D773" t="s">
        <v>114</v>
      </c>
      <c r="E773" t="s">
        <v>113</v>
      </c>
      <c r="F773">
        <v>743959</v>
      </c>
      <c r="G773">
        <v>1633178</v>
      </c>
      <c r="H773">
        <v>137772</v>
      </c>
      <c r="I773">
        <v>135064</v>
      </c>
      <c r="J773">
        <v>114563</v>
      </c>
      <c r="K773">
        <v>2142419</v>
      </c>
      <c r="L773">
        <v>341490</v>
      </c>
      <c r="M773">
        <v>2647926</v>
      </c>
      <c r="N773" s="6" t="str">
        <f t="shared" si="12"/>
        <v>B2_R1_C1Bourgogne-Franche-Comté2020_2035FeuillusPublic</v>
      </c>
    </row>
    <row r="774" spans="1:14" x14ac:dyDescent="0.3">
      <c r="A774" t="s">
        <v>217</v>
      </c>
      <c r="B774" t="s">
        <v>40</v>
      </c>
      <c r="C774" t="s">
        <v>215</v>
      </c>
      <c r="D774" t="s">
        <v>115</v>
      </c>
      <c r="E774" t="s">
        <v>112</v>
      </c>
      <c r="F774">
        <v>1272726</v>
      </c>
      <c r="G774">
        <v>310445</v>
      </c>
      <c r="H774">
        <v>37542</v>
      </c>
      <c r="I774">
        <v>38234</v>
      </c>
      <c r="J774">
        <v>8382</v>
      </c>
      <c r="K774">
        <v>1682979</v>
      </c>
      <c r="L774">
        <v>124743</v>
      </c>
      <c r="M774">
        <v>1793422</v>
      </c>
      <c r="N774" s="6" t="str">
        <f t="shared" si="12"/>
        <v>B2_R1_C1Bourgogne-Franche-Comté2035_2050RésineuxPrivé</v>
      </c>
    </row>
    <row r="775" spans="1:14" x14ac:dyDescent="0.3">
      <c r="A775" t="s">
        <v>217</v>
      </c>
      <c r="B775" t="s">
        <v>40</v>
      </c>
      <c r="C775" t="s">
        <v>215</v>
      </c>
      <c r="D775" t="s">
        <v>115</v>
      </c>
      <c r="E775" t="s">
        <v>113</v>
      </c>
      <c r="F775">
        <v>721295</v>
      </c>
      <c r="G775">
        <v>162355</v>
      </c>
      <c r="H775">
        <v>77273</v>
      </c>
      <c r="I775">
        <v>14098</v>
      </c>
      <c r="J775">
        <v>48112</v>
      </c>
      <c r="K775">
        <v>926417</v>
      </c>
      <c r="L775">
        <v>71175</v>
      </c>
      <c r="M775">
        <v>1140194</v>
      </c>
      <c r="N775" s="6" t="str">
        <f t="shared" si="12"/>
        <v>B2_R1_C1Bourgogne-Franche-Comté2035_2050RésineuxPublic</v>
      </c>
    </row>
    <row r="776" spans="1:14" x14ac:dyDescent="0.3">
      <c r="A776" t="s">
        <v>217</v>
      </c>
      <c r="B776" t="s">
        <v>40</v>
      </c>
      <c r="C776" t="s">
        <v>215</v>
      </c>
      <c r="D776" t="s">
        <v>114</v>
      </c>
      <c r="E776" t="s">
        <v>112</v>
      </c>
      <c r="F776">
        <v>904633</v>
      </c>
      <c r="G776">
        <v>2387468</v>
      </c>
      <c r="H776">
        <v>92703</v>
      </c>
      <c r="I776">
        <v>49027</v>
      </c>
      <c r="J776">
        <v>355227</v>
      </c>
      <c r="K776">
        <v>2952222</v>
      </c>
      <c r="L776">
        <v>673600</v>
      </c>
      <c r="M776">
        <v>4197238</v>
      </c>
      <c r="N776" s="6" t="str">
        <f t="shared" si="12"/>
        <v>B2_R1_C1Bourgogne-Franche-Comté2035_2050FeuillusPrivé</v>
      </c>
    </row>
    <row r="777" spans="1:14" x14ac:dyDescent="0.3">
      <c r="A777" t="s">
        <v>217</v>
      </c>
      <c r="B777" t="s">
        <v>40</v>
      </c>
      <c r="C777" t="s">
        <v>215</v>
      </c>
      <c r="D777" t="s">
        <v>114</v>
      </c>
      <c r="E777" t="s">
        <v>113</v>
      </c>
      <c r="F777">
        <v>753321</v>
      </c>
      <c r="G777">
        <v>1694182</v>
      </c>
      <c r="H777">
        <v>95584</v>
      </c>
      <c r="I777">
        <v>5347</v>
      </c>
      <c r="J777">
        <v>188740</v>
      </c>
      <c r="K777">
        <v>2199331</v>
      </c>
      <c r="L777">
        <v>236359</v>
      </c>
      <c r="M777">
        <v>2763177</v>
      </c>
      <c r="N777" s="6" t="str">
        <f t="shared" si="12"/>
        <v>B2_R1_C1Bourgogne-Franche-Comté2035_2050FeuillusPublic</v>
      </c>
    </row>
    <row r="778" spans="1:14" x14ac:dyDescent="0.3">
      <c r="A778" t="s">
        <v>217</v>
      </c>
      <c r="B778" t="s">
        <v>42</v>
      </c>
      <c r="C778" t="s">
        <v>214</v>
      </c>
      <c r="D778" t="s">
        <v>115</v>
      </c>
      <c r="E778" t="s">
        <v>112</v>
      </c>
      <c r="F778">
        <v>1682645</v>
      </c>
      <c r="G778">
        <v>499232</v>
      </c>
      <c r="H778">
        <v>123470</v>
      </c>
      <c r="I778">
        <v>624154</v>
      </c>
      <c r="J778">
        <v>-218860</v>
      </c>
      <c r="K778">
        <v>2323143</v>
      </c>
      <c r="L778">
        <v>319896</v>
      </c>
      <c r="M778">
        <v>1843533</v>
      </c>
      <c r="N778" s="6" t="str">
        <f t="shared" si="12"/>
        <v>B2_R1_C2Bourgogne-Franche-Comté2020_2035RésineuxPrivé</v>
      </c>
    </row>
    <row r="779" spans="1:14" x14ac:dyDescent="0.3">
      <c r="A779" t="s">
        <v>217</v>
      </c>
      <c r="B779" t="s">
        <v>42</v>
      </c>
      <c r="C779" t="s">
        <v>214</v>
      </c>
      <c r="D779" t="s">
        <v>115</v>
      </c>
      <c r="E779" t="s">
        <v>113</v>
      </c>
      <c r="F779">
        <v>1049637</v>
      </c>
      <c r="G779">
        <v>267371</v>
      </c>
      <c r="H779">
        <v>197261</v>
      </c>
      <c r="I779">
        <v>354450</v>
      </c>
      <c r="J779">
        <v>-99369</v>
      </c>
      <c r="K779">
        <v>1388706</v>
      </c>
      <c r="L779">
        <v>127476</v>
      </c>
      <c r="M779">
        <v>1150746</v>
      </c>
      <c r="N779" s="6" t="str">
        <f t="shared" si="12"/>
        <v>B2_R1_C2Bourgogne-Franche-Comté2020_2035RésineuxPublic</v>
      </c>
    </row>
    <row r="780" spans="1:14" x14ac:dyDescent="0.3">
      <c r="A780" t="s">
        <v>217</v>
      </c>
      <c r="B780" t="s">
        <v>42</v>
      </c>
      <c r="C780" t="s">
        <v>214</v>
      </c>
      <c r="D780" t="s">
        <v>114</v>
      </c>
      <c r="E780" t="s">
        <v>112</v>
      </c>
      <c r="F780">
        <v>749663</v>
      </c>
      <c r="G780">
        <v>2179784</v>
      </c>
      <c r="H780">
        <v>63528</v>
      </c>
      <c r="I780">
        <v>449138</v>
      </c>
      <c r="J780">
        <v>274429</v>
      </c>
      <c r="K780">
        <v>2667611</v>
      </c>
      <c r="L780">
        <v>1019568</v>
      </c>
      <c r="M780">
        <v>4065436</v>
      </c>
      <c r="N780" s="6" t="str">
        <f t="shared" si="12"/>
        <v>B2_R1_C2Bourgogne-Franche-Comté2020_2035FeuillusPrivé</v>
      </c>
    </row>
    <row r="781" spans="1:14" x14ac:dyDescent="0.3">
      <c r="A781" t="s">
        <v>217</v>
      </c>
      <c r="B781" t="s">
        <v>42</v>
      </c>
      <c r="C781" t="s">
        <v>214</v>
      </c>
      <c r="D781" t="s">
        <v>114</v>
      </c>
      <c r="E781" t="s">
        <v>113</v>
      </c>
      <c r="F781">
        <v>743959</v>
      </c>
      <c r="G781">
        <v>1633178</v>
      </c>
      <c r="H781">
        <v>137772</v>
      </c>
      <c r="I781">
        <v>135064</v>
      </c>
      <c r="J781">
        <v>114563</v>
      </c>
      <c r="K781">
        <v>2142419</v>
      </c>
      <c r="L781">
        <v>341490</v>
      </c>
      <c r="M781">
        <v>2647926</v>
      </c>
      <c r="N781" s="6" t="str">
        <f t="shared" si="12"/>
        <v>B2_R1_C2Bourgogne-Franche-Comté2020_2035FeuillusPublic</v>
      </c>
    </row>
    <row r="782" spans="1:14" x14ac:dyDescent="0.3">
      <c r="A782" t="s">
        <v>217</v>
      </c>
      <c r="B782" t="s">
        <v>42</v>
      </c>
      <c r="C782" t="s">
        <v>215</v>
      </c>
      <c r="D782" t="s">
        <v>115</v>
      </c>
      <c r="E782" t="s">
        <v>112</v>
      </c>
      <c r="F782">
        <v>1262524</v>
      </c>
      <c r="G782">
        <v>307318</v>
      </c>
      <c r="H782">
        <v>72654</v>
      </c>
      <c r="I782">
        <v>37464</v>
      </c>
      <c r="J782">
        <v>-63170</v>
      </c>
      <c r="K782">
        <v>1668716</v>
      </c>
      <c r="L782">
        <v>202234</v>
      </c>
      <c r="M782">
        <v>1625912</v>
      </c>
      <c r="N782" s="6" t="str">
        <f t="shared" si="12"/>
        <v>B2_R1_C2Bourgogne-Franche-Comté2035_2050RésineuxPrivé</v>
      </c>
    </row>
    <row r="783" spans="1:14" x14ac:dyDescent="0.3">
      <c r="A783" t="s">
        <v>217</v>
      </c>
      <c r="B783" t="s">
        <v>42</v>
      </c>
      <c r="C783" t="s">
        <v>215</v>
      </c>
      <c r="D783" t="s">
        <v>115</v>
      </c>
      <c r="E783" t="s">
        <v>113</v>
      </c>
      <c r="F783">
        <v>752243</v>
      </c>
      <c r="G783">
        <v>167684</v>
      </c>
      <c r="H783">
        <v>136011</v>
      </c>
      <c r="I783">
        <v>13824</v>
      </c>
      <c r="J783">
        <v>-3162</v>
      </c>
      <c r="K783">
        <v>964120</v>
      </c>
      <c r="L783">
        <v>113990</v>
      </c>
      <c r="M783">
        <v>1056696</v>
      </c>
      <c r="N783" s="6" t="str">
        <f t="shared" si="12"/>
        <v>B2_R1_C2Bourgogne-Franche-Comté2035_2050RésineuxPublic</v>
      </c>
    </row>
    <row r="784" spans="1:14" x14ac:dyDescent="0.3">
      <c r="A784" t="s">
        <v>217</v>
      </c>
      <c r="B784" t="s">
        <v>42</v>
      </c>
      <c r="C784" t="s">
        <v>215</v>
      </c>
      <c r="D784" t="s">
        <v>114</v>
      </c>
      <c r="E784" t="s">
        <v>112</v>
      </c>
      <c r="F784">
        <v>892699</v>
      </c>
      <c r="G784">
        <v>2347828</v>
      </c>
      <c r="H784">
        <v>161706</v>
      </c>
      <c r="I784">
        <v>48487</v>
      </c>
      <c r="J784">
        <v>-108573</v>
      </c>
      <c r="K784">
        <v>2907500</v>
      </c>
      <c r="L784">
        <v>1147352</v>
      </c>
      <c r="M784">
        <v>3726068</v>
      </c>
      <c r="N784" s="6" t="str">
        <f t="shared" si="12"/>
        <v>B2_R1_C2Bourgogne-Franche-Comté2035_2050FeuillusPrivé</v>
      </c>
    </row>
    <row r="785" spans="1:14" x14ac:dyDescent="0.3">
      <c r="A785" t="s">
        <v>217</v>
      </c>
      <c r="B785" t="s">
        <v>42</v>
      </c>
      <c r="C785" t="s">
        <v>215</v>
      </c>
      <c r="D785" t="s">
        <v>114</v>
      </c>
      <c r="E785" t="s">
        <v>113</v>
      </c>
      <c r="F785">
        <v>763692</v>
      </c>
      <c r="G785">
        <v>1693263</v>
      </c>
      <c r="H785">
        <v>180011</v>
      </c>
      <c r="I785">
        <v>5282</v>
      </c>
      <c r="J785">
        <v>-67719</v>
      </c>
      <c r="K785">
        <v>2206761</v>
      </c>
      <c r="L785">
        <v>426359</v>
      </c>
      <c r="M785">
        <v>2479390</v>
      </c>
      <c r="N785" s="6" t="str">
        <f t="shared" si="12"/>
        <v>B2_R1_C2Bourgogne-Franche-Comté2035_2050FeuillusPublic</v>
      </c>
    </row>
    <row r="786" spans="1:14" x14ac:dyDescent="0.3">
      <c r="A786" t="s">
        <v>217</v>
      </c>
      <c r="B786" t="s">
        <v>55</v>
      </c>
      <c r="C786" t="s">
        <v>214</v>
      </c>
      <c r="D786" t="s">
        <v>115</v>
      </c>
      <c r="E786" t="s">
        <v>112</v>
      </c>
      <c r="F786">
        <v>1673149</v>
      </c>
      <c r="G786">
        <v>497485</v>
      </c>
      <c r="H786">
        <v>144760</v>
      </c>
      <c r="I786">
        <v>613132</v>
      </c>
      <c r="J786">
        <v>-284758</v>
      </c>
      <c r="K786">
        <v>2311280</v>
      </c>
      <c r="L786">
        <v>390171</v>
      </c>
      <c r="M786">
        <v>1688656</v>
      </c>
      <c r="N786" s="6" t="str">
        <f t="shared" si="12"/>
        <v>B2_R1_C3Bourgogne-Franche-Comté2020_2035RésineuxPrivé</v>
      </c>
    </row>
    <row r="787" spans="1:14" x14ac:dyDescent="0.3">
      <c r="A787" t="s">
        <v>217</v>
      </c>
      <c r="B787" t="s">
        <v>55</v>
      </c>
      <c r="C787" t="s">
        <v>214</v>
      </c>
      <c r="D787" t="s">
        <v>115</v>
      </c>
      <c r="E787" t="s">
        <v>113</v>
      </c>
      <c r="F787">
        <v>1069440</v>
      </c>
      <c r="G787">
        <v>271272</v>
      </c>
      <c r="H787">
        <v>239089</v>
      </c>
      <c r="I787">
        <v>348328</v>
      </c>
      <c r="J787">
        <v>-143562</v>
      </c>
      <c r="K787">
        <v>1413422</v>
      </c>
      <c r="L787">
        <v>158703</v>
      </c>
      <c r="M787">
        <v>1063624</v>
      </c>
      <c r="N787" s="6" t="str">
        <f t="shared" si="12"/>
        <v>B2_R1_C3Bourgogne-Franche-Comté2020_2035RésineuxPublic</v>
      </c>
    </row>
    <row r="788" spans="1:14" x14ac:dyDescent="0.3">
      <c r="A788" t="s">
        <v>217</v>
      </c>
      <c r="B788" t="s">
        <v>55</v>
      </c>
      <c r="C788" t="s">
        <v>214</v>
      </c>
      <c r="D788" t="s">
        <v>114</v>
      </c>
      <c r="E788" t="s">
        <v>112</v>
      </c>
      <c r="F788">
        <v>743534</v>
      </c>
      <c r="G788">
        <v>2164672</v>
      </c>
      <c r="H788">
        <v>88004</v>
      </c>
      <c r="I788">
        <v>443094</v>
      </c>
      <c r="J788">
        <v>-96873</v>
      </c>
      <c r="K788">
        <v>2649152</v>
      </c>
      <c r="L788">
        <v>1381490</v>
      </c>
      <c r="M788">
        <v>3686585</v>
      </c>
      <c r="N788" s="6" t="str">
        <f t="shared" si="12"/>
        <v>B2_R1_C3Bourgogne-Franche-Comté2020_2035FeuillusPrivé</v>
      </c>
    </row>
    <row r="789" spans="1:14" x14ac:dyDescent="0.3">
      <c r="A789" t="s">
        <v>217</v>
      </c>
      <c r="B789" t="s">
        <v>55</v>
      </c>
      <c r="C789" t="s">
        <v>214</v>
      </c>
      <c r="D789" t="s">
        <v>114</v>
      </c>
      <c r="E789" t="s">
        <v>113</v>
      </c>
      <c r="F789">
        <v>753130</v>
      </c>
      <c r="G789">
        <v>1645763</v>
      </c>
      <c r="H789">
        <v>186885</v>
      </c>
      <c r="I789">
        <v>133152</v>
      </c>
      <c r="J789">
        <v>-80396</v>
      </c>
      <c r="K789">
        <v>2162073</v>
      </c>
      <c r="L789">
        <v>458318</v>
      </c>
      <c r="M789">
        <v>2417180</v>
      </c>
      <c r="N789" s="6" t="str">
        <f t="shared" si="12"/>
        <v>B2_R1_C3Bourgogne-Franche-Comté2020_2035FeuillusPublic</v>
      </c>
    </row>
    <row r="790" spans="1:14" x14ac:dyDescent="0.3">
      <c r="A790" t="s">
        <v>217</v>
      </c>
      <c r="B790" t="s">
        <v>55</v>
      </c>
      <c r="C790" t="s">
        <v>215</v>
      </c>
      <c r="D790" t="s">
        <v>115</v>
      </c>
      <c r="E790" t="s">
        <v>112</v>
      </c>
      <c r="F790">
        <v>1216979</v>
      </c>
      <c r="G790">
        <v>294761</v>
      </c>
      <c r="H790">
        <v>90630</v>
      </c>
      <c r="I790">
        <v>32287</v>
      </c>
      <c r="J790">
        <v>-106734</v>
      </c>
      <c r="K790">
        <v>1606247</v>
      </c>
      <c r="L790">
        <v>231044</v>
      </c>
      <c r="M790">
        <v>1453008</v>
      </c>
      <c r="N790" s="6" t="str">
        <f t="shared" si="12"/>
        <v>B2_R1_C3Bourgogne-Franche-Comté2035_2050RésineuxPrivé</v>
      </c>
    </row>
    <row r="791" spans="1:14" x14ac:dyDescent="0.3">
      <c r="A791" t="s">
        <v>217</v>
      </c>
      <c r="B791" t="s">
        <v>55</v>
      </c>
      <c r="C791" t="s">
        <v>215</v>
      </c>
      <c r="D791" t="s">
        <v>115</v>
      </c>
      <c r="E791" t="s">
        <v>113</v>
      </c>
      <c r="F791">
        <v>718918</v>
      </c>
      <c r="G791">
        <v>160034</v>
      </c>
      <c r="H791">
        <v>152057</v>
      </c>
      <c r="I791">
        <v>11996</v>
      </c>
      <c r="J791">
        <v>-27361</v>
      </c>
      <c r="K791">
        <v>921304</v>
      </c>
      <c r="L791">
        <v>132163</v>
      </c>
      <c r="M791">
        <v>953891</v>
      </c>
      <c r="N791" s="6" t="str">
        <f t="shared" si="12"/>
        <v>B2_R1_C3Bourgogne-Franche-Comté2035_2050RésineuxPublic</v>
      </c>
    </row>
    <row r="792" spans="1:14" x14ac:dyDescent="0.3">
      <c r="A792" t="s">
        <v>217</v>
      </c>
      <c r="B792" t="s">
        <v>55</v>
      </c>
      <c r="C792" t="s">
        <v>215</v>
      </c>
      <c r="D792" t="s">
        <v>114</v>
      </c>
      <c r="E792" t="s">
        <v>112</v>
      </c>
      <c r="F792">
        <v>915021</v>
      </c>
      <c r="G792">
        <v>2375309</v>
      </c>
      <c r="H792">
        <v>218310</v>
      </c>
      <c r="I792">
        <v>44223</v>
      </c>
      <c r="J792">
        <v>-351062</v>
      </c>
      <c r="K792">
        <v>2952556</v>
      </c>
      <c r="L792">
        <v>1096237</v>
      </c>
      <c r="M792">
        <v>3264725</v>
      </c>
      <c r="N792" s="6" t="str">
        <f t="shared" si="12"/>
        <v>B2_R1_C3Bourgogne-Franche-Comté2035_2050FeuillusPrivé</v>
      </c>
    </row>
    <row r="793" spans="1:14" x14ac:dyDescent="0.3">
      <c r="A793" t="s">
        <v>217</v>
      </c>
      <c r="B793" t="s">
        <v>55</v>
      </c>
      <c r="C793" t="s">
        <v>215</v>
      </c>
      <c r="D793" t="s">
        <v>114</v>
      </c>
      <c r="E793" t="s">
        <v>113</v>
      </c>
      <c r="F793">
        <v>753046</v>
      </c>
      <c r="G793">
        <v>1639849</v>
      </c>
      <c r="H793">
        <v>195713</v>
      </c>
      <c r="I793">
        <v>4817</v>
      </c>
      <c r="J793">
        <v>-173255</v>
      </c>
      <c r="K793">
        <v>2148599</v>
      </c>
      <c r="L793">
        <v>451407</v>
      </c>
      <c r="M793">
        <v>2250878</v>
      </c>
      <c r="N793" s="6" t="str">
        <f t="shared" si="12"/>
        <v>B2_R1_C3Bourgogne-Franche-Comté2035_2050FeuillusPublic</v>
      </c>
    </row>
    <row r="794" spans="1:14" x14ac:dyDescent="0.3">
      <c r="A794" t="s">
        <v>217</v>
      </c>
      <c r="B794" t="s">
        <v>58</v>
      </c>
      <c r="C794" t="s">
        <v>214</v>
      </c>
      <c r="D794" t="s">
        <v>115</v>
      </c>
      <c r="E794" t="s">
        <v>112</v>
      </c>
      <c r="F794">
        <v>1718344</v>
      </c>
      <c r="G794">
        <v>509895</v>
      </c>
      <c r="H794">
        <v>125470</v>
      </c>
      <c r="I794">
        <v>588132</v>
      </c>
      <c r="J794">
        <v>-245309</v>
      </c>
      <c r="K794">
        <v>2372868</v>
      </c>
      <c r="L794">
        <v>307289</v>
      </c>
      <c r="M794">
        <v>1796582</v>
      </c>
      <c r="N794" s="6" t="str">
        <f t="shared" si="12"/>
        <v>B2_R2_C1Bourgogne-Franche-Comté2020_2035RésineuxPrivé</v>
      </c>
    </row>
    <row r="795" spans="1:14" x14ac:dyDescent="0.3">
      <c r="A795" t="s">
        <v>217</v>
      </c>
      <c r="B795" t="s">
        <v>58</v>
      </c>
      <c r="C795" t="s">
        <v>214</v>
      </c>
      <c r="D795" t="s">
        <v>115</v>
      </c>
      <c r="E795" t="s">
        <v>113</v>
      </c>
      <c r="F795">
        <v>1069193</v>
      </c>
      <c r="G795">
        <v>272852</v>
      </c>
      <c r="H795">
        <v>195357</v>
      </c>
      <c r="I795">
        <v>349009</v>
      </c>
      <c r="J795">
        <v>-113034</v>
      </c>
      <c r="K795">
        <v>1415063</v>
      </c>
      <c r="L795">
        <v>123522</v>
      </c>
      <c r="M795">
        <v>1129195</v>
      </c>
      <c r="N795" s="6" t="str">
        <f t="shared" si="12"/>
        <v>B2_R2_C1Bourgogne-Franche-Comté2020_2035RésineuxPublic</v>
      </c>
    </row>
    <row r="796" spans="1:14" x14ac:dyDescent="0.3">
      <c r="A796" t="s">
        <v>217</v>
      </c>
      <c r="B796" t="s">
        <v>58</v>
      </c>
      <c r="C796" t="s">
        <v>214</v>
      </c>
      <c r="D796" t="s">
        <v>114</v>
      </c>
      <c r="E796" t="s">
        <v>112</v>
      </c>
      <c r="F796">
        <v>748254</v>
      </c>
      <c r="G796">
        <v>2126548</v>
      </c>
      <c r="H796">
        <v>75455</v>
      </c>
      <c r="I796">
        <v>207249</v>
      </c>
      <c r="J796">
        <v>308211</v>
      </c>
      <c r="K796">
        <v>2614127</v>
      </c>
      <c r="L796">
        <v>1011714</v>
      </c>
      <c r="M796">
        <v>4070679</v>
      </c>
      <c r="N796" s="6" t="str">
        <f t="shared" si="12"/>
        <v>B2_R2_C1Bourgogne-Franche-Comté2020_2035FeuillusPrivé</v>
      </c>
    </row>
    <row r="797" spans="1:14" x14ac:dyDescent="0.3">
      <c r="A797" t="s">
        <v>217</v>
      </c>
      <c r="B797" t="s">
        <v>58</v>
      </c>
      <c r="C797" t="s">
        <v>214</v>
      </c>
      <c r="D797" t="s">
        <v>114</v>
      </c>
      <c r="E797" t="s">
        <v>113</v>
      </c>
      <c r="F797">
        <v>741953</v>
      </c>
      <c r="G797">
        <v>1620199</v>
      </c>
      <c r="H797">
        <v>138185</v>
      </c>
      <c r="I797">
        <v>78495</v>
      </c>
      <c r="J797">
        <v>124300</v>
      </c>
      <c r="K797">
        <v>2127708</v>
      </c>
      <c r="L797">
        <v>340989</v>
      </c>
      <c r="M797">
        <v>2652576</v>
      </c>
      <c r="N797" s="6" t="str">
        <f t="shared" si="12"/>
        <v>B2_R2_C1Bourgogne-Franche-Comté2020_2035FeuillusPublic</v>
      </c>
    </row>
    <row r="798" spans="1:14" x14ac:dyDescent="0.3">
      <c r="A798" t="s">
        <v>217</v>
      </c>
      <c r="B798" t="s">
        <v>58</v>
      </c>
      <c r="C798" t="s">
        <v>215</v>
      </c>
      <c r="D798" t="s">
        <v>115</v>
      </c>
      <c r="E798" t="s">
        <v>112</v>
      </c>
      <c r="F798">
        <v>1240404</v>
      </c>
      <c r="G798">
        <v>304965</v>
      </c>
      <c r="H798">
        <v>37607</v>
      </c>
      <c r="I798">
        <v>24424</v>
      </c>
      <c r="J798">
        <v>-14847</v>
      </c>
      <c r="K798">
        <v>1642789</v>
      </c>
      <c r="L798">
        <v>111103</v>
      </c>
      <c r="M798">
        <v>1673879</v>
      </c>
      <c r="N798" s="6" t="str">
        <f t="shared" si="12"/>
        <v>B2_R2_C1Bourgogne-Franche-Comté2035_2050RésineuxPrivé</v>
      </c>
    </row>
    <row r="799" spans="1:14" x14ac:dyDescent="0.3">
      <c r="A799" t="s">
        <v>217</v>
      </c>
      <c r="B799" t="s">
        <v>58</v>
      </c>
      <c r="C799" t="s">
        <v>215</v>
      </c>
      <c r="D799" t="s">
        <v>115</v>
      </c>
      <c r="E799" t="s">
        <v>113</v>
      </c>
      <c r="F799">
        <v>708342</v>
      </c>
      <c r="G799">
        <v>160560</v>
      </c>
      <c r="H799">
        <v>76238</v>
      </c>
      <c r="I799">
        <v>11229</v>
      </c>
      <c r="J799">
        <v>39395</v>
      </c>
      <c r="K799">
        <v>910941</v>
      </c>
      <c r="L799">
        <v>66794</v>
      </c>
      <c r="M799">
        <v>1095520</v>
      </c>
      <c r="N799" s="6" t="str">
        <f t="shared" si="12"/>
        <v>B2_R2_C1Bourgogne-Franche-Comté2035_2050RésineuxPublic</v>
      </c>
    </row>
    <row r="800" spans="1:14" x14ac:dyDescent="0.3">
      <c r="A800" t="s">
        <v>217</v>
      </c>
      <c r="B800" t="s">
        <v>58</v>
      </c>
      <c r="C800" t="s">
        <v>215</v>
      </c>
      <c r="D800" t="s">
        <v>114</v>
      </c>
      <c r="E800" t="s">
        <v>112</v>
      </c>
      <c r="F800">
        <v>881249</v>
      </c>
      <c r="G800">
        <v>2410455</v>
      </c>
      <c r="H800">
        <v>94157</v>
      </c>
      <c r="I800">
        <v>1884</v>
      </c>
      <c r="J800">
        <v>349127</v>
      </c>
      <c r="K800">
        <v>2948926</v>
      </c>
      <c r="L800">
        <v>681280</v>
      </c>
      <c r="M800">
        <v>4190275</v>
      </c>
      <c r="N800" s="6" t="str">
        <f t="shared" si="12"/>
        <v>B2_R2_C1Bourgogne-Franche-Comté2035_2050FeuillusPrivé</v>
      </c>
    </row>
    <row r="801" spans="1:14" x14ac:dyDescent="0.3">
      <c r="A801" t="s">
        <v>217</v>
      </c>
      <c r="B801" t="s">
        <v>58</v>
      </c>
      <c r="C801" t="s">
        <v>215</v>
      </c>
      <c r="D801" t="s">
        <v>114</v>
      </c>
      <c r="E801" t="s">
        <v>113</v>
      </c>
      <c r="F801">
        <v>757127</v>
      </c>
      <c r="G801">
        <v>1714296</v>
      </c>
      <c r="H801">
        <v>95673</v>
      </c>
      <c r="I801">
        <v>0</v>
      </c>
      <c r="J801">
        <v>182447</v>
      </c>
      <c r="K801">
        <v>2220878</v>
      </c>
      <c r="L801">
        <v>236513</v>
      </c>
      <c r="M801">
        <v>2773138</v>
      </c>
      <c r="N801" s="6" t="str">
        <f t="shared" si="12"/>
        <v>B2_R2_C1Bourgogne-Franche-Comté2035_2050FeuillusPublic</v>
      </c>
    </row>
    <row r="802" spans="1:14" x14ac:dyDescent="0.3">
      <c r="A802" t="s">
        <v>217</v>
      </c>
      <c r="B802" t="s">
        <v>59</v>
      </c>
      <c r="C802" t="s">
        <v>214</v>
      </c>
      <c r="D802" t="s">
        <v>115</v>
      </c>
      <c r="E802" t="s">
        <v>112</v>
      </c>
      <c r="F802">
        <v>1718344</v>
      </c>
      <c r="G802">
        <v>509895</v>
      </c>
      <c r="H802">
        <v>125470</v>
      </c>
      <c r="I802">
        <v>588132</v>
      </c>
      <c r="J802">
        <v>-245309</v>
      </c>
      <c r="K802">
        <v>2372868</v>
      </c>
      <c r="L802">
        <v>307289</v>
      </c>
      <c r="M802">
        <v>1796582</v>
      </c>
      <c r="N802" s="6" t="str">
        <f t="shared" si="12"/>
        <v>B2_R2_C2Bourgogne-Franche-Comté2020_2035RésineuxPrivé</v>
      </c>
    </row>
    <row r="803" spans="1:14" x14ac:dyDescent="0.3">
      <c r="A803" t="s">
        <v>217</v>
      </c>
      <c r="B803" t="s">
        <v>59</v>
      </c>
      <c r="C803" t="s">
        <v>214</v>
      </c>
      <c r="D803" t="s">
        <v>115</v>
      </c>
      <c r="E803" t="s">
        <v>113</v>
      </c>
      <c r="F803">
        <v>1069193</v>
      </c>
      <c r="G803">
        <v>272852</v>
      </c>
      <c r="H803">
        <v>195357</v>
      </c>
      <c r="I803">
        <v>349009</v>
      </c>
      <c r="J803">
        <v>-113034</v>
      </c>
      <c r="K803">
        <v>1415063</v>
      </c>
      <c r="L803">
        <v>123522</v>
      </c>
      <c r="M803">
        <v>1129195</v>
      </c>
      <c r="N803" s="6" t="str">
        <f t="shared" si="12"/>
        <v>B2_R2_C2Bourgogne-Franche-Comté2020_2035RésineuxPublic</v>
      </c>
    </row>
    <row r="804" spans="1:14" x14ac:dyDescent="0.3">
      <c r="A804" t="s">
        <v>217</v>
      </c>
      <c r="B804" t="s">
        <v>59</v>
      </c>
      <c r="C804" t="s">
        <v>214</v>
      </c>
      <c r="D804" t="s">
        <v>114</v>
      </c>
      <c r="E804" t="s">
        <v>112</v>
      </c>
      <c r="F804">
        <v>748254</v>
      </c>
      <c r="G804">
        <v>2126548</v>
      </c>
      <c r="H804">
        <v>75455</v>
      </c>
      <c r="I804">
        <v>207249</v>
      </c>
      <c r="J804">
        <v>308211</v>
      </c>
      <c r="K804">
        <v>2614127</v>
      </c>
      <c r="L804">
        <v>1011714</v>
      </c>
      <c r="M804">
        <v>4070679</v>
      </c>
      <c r="N804" s="6" t="str">
        <f t="shared" si="12"/>
        <v>B2_R2_C2Bourgogne-Franche-Comté2020_2035FeuillusPrivé</v>
      </c>
    </row>
    <row r="805" spans="1:14" x14ac:dyDescent="0.3">
      <c r="A805" t="s">
        <v>217</v>
      </c>
      <c r="B805" t="s">
        <v>59</v>
      </c>
      <c r="C805" t="s">
        <v>214</v>
      </c>
      <c r="D805" t="s">
        <v>114</v>
      </c>
      <c r="E805" t="s">
        <v>113</v>
      </c>
      <c r="F805">
        <v>741953</v>
      </c>
      <c r="G805">
        <v>1620199</v>
      </c>
      <c r="H805">
        <v>138185</v>
      </c>
      <c r="I805">
        <v>78495</v>
      </c>
      <c r="J805">
        <v>124300</v>
      </c>
      <c r="K805">
        <v>2127708</v>
      </c>
      <c r="L805">
        <v>340989</v>
      </c>
      <c r="M805">
        <v>2652576</v>
      </c>
      <c r="N805" s="6" t="str">
        <f t="shared" si="12"/>
        <v>B2_R2_C2Bourgogne-Franche-Comté2020_2035FeuillusPublic</v>
      </c>
    </row>
    <row r="806" spans="1:14" x14ac:dyDescent="0.3">
      <c r="A806" t="s">
        <v>217</v>
      </c>
      <c r="B806" t="s">
        <v>59</v>
      </c>
      <c r="C806" t="s">
        <v>215</v>
      </c>
      <c r="D806" t="s">
        <v>115</v>
      </c>
      <c r="E806" t="s">
        <v>112</v>
      </c>
      <c r="F806">
        <v>1231607</v>
      </c>
      <c r="G806">
        <v>301960</v>
      </c>
      <c r="H806">
        <v>74399</v>
      </c>
      <c r="I806">
        <v>23942</v>
      </c>
      <c r="J806">
        <v>-85022</v>
      </c>
      <c r="K806">
        <v>1630078</v>
      </c>
      <c r="L806">
        <v>184955</v>
      </c>
      <c r="M806">
        <v>1508567</v>
      </c>
      <c r="N806" s="6" t="str">
        <f t="shared" si="12"/>
        <v>B2_R2_C2Bourgogne-Franche-Comté2035_2050RésineuxPrivé</v>
      </c>
    </row>
    <row r="807" spans="1:14" x14ac:dyDescent="0.3">
      <c r="A807" t="s">
        <v>217</v>
      </c>
      <c r="B807" t="s">
        <v>59</v>
      </c>
      <c r="C807" t="s">
        <v>215</v>
      </c>
      <c r="D807" t="s">
        <v>115</v>
      </c>
      <c r="E807" t="s">
        <v>113</v>
      </c>
      <c r="F807">
        <v>738465</v>
      </c>
      <c r="G807">
        <v>165594</v>
      </c>
      <c r="H807">
        <v>134251</v>
      </c>
      <c r="I807">
        <v>11022</v>
      </c>
      <c r="J807">
        <v>-10580</v>
      </c>
      <c r="K807">
        <v>947465</v>
      </c>
      <c r="L807">
        <v>108113</v>
      </c>
      <c r="M807">
        <v>1013423</v>
      </c>
      <c r="N807" s="6" t="str">
        <f t="shared" si="12"/>
        <v>B2_R2_C2Bourgogne-Franche-Comté2035_2050RésineuxPublic</v>
      </c>
    </row>
    <row r="808" spans="1:14" x14ac:dyDescent="0.3">
      <c r="A808" t="s">
        <v>217</v>
      </c>
      <c r="B808" t="s">
        <v>59</v>
      </c>
      <c r="C808" t="s">
        <v>215</v>
      </c>
      <c r="D808" t="s">
        <v>114</v>
      </c>
      <c r="E808" t="s">
        <v>112</v>
      </c>
      <c r="F808">
        <v>869960</v>
      </c>
      <c r="G808">
        <v>2370842</v>
      </c>
      <c r="H808">
        <v>166299</v>
      </c>
      <c r="I808">
        <v>1851</v>
      </c>
      <c r="J808">
        <v>-120965</v>
      </c>
      <c r="K808">
        <v>2905051</v>
      </c>
      <c r="L808">
        <v>1159673</v>
      </c>
      <c r="M808">
        <v>3711861</v>
      </c>
      <c r="N808" s="6" t="str">
        <f t="shared" si="12"/>
        <v>B2_R2_C2Bourgogne-Franche-Comté2035_2050FeuillusPrivé</v>
      </c>
    </row>
    <row r="809" spans="1:14" x14ac:dyDescent="0.3">
      <c r="A809" t="s">
        <v>217</v>
      </c>
      <c r="B809" t="s">
        <v>59</v>
      </c>
      <c r="C809" t="s">
        <v>215</v>
      </c>
      <c r="D809" t="s">
        <v>114</v>
      </c>
      <c r="E809" t="s">
        <v>113</v>
      </c>
      <c r="F809">
        <v>762125</v>
      </c>
      <c r="G809">
        <v>1701793</v>
      </c>
      <c r="H809">
        <v>179985</v>
      </c>
      <c r="I809">
        <v>0</v>
      </c>
      <c r="J809">
        <v>-65830</v>
      </c>
      <c r="K809">
        <v>2213077</v>
      </c>
      <c r="L809">
        <v>427183</v>
      </c>
      <c r="M809">
        <v>2490112</v>
      </c>
      <c r="N809" s="6" t="str">
        <f t="shared" si="12"/>
        <v>B2_R2_C2Bourgogne-Franche-Comté2035_2050FeuillusPublic</v>
      </c>
    </row>
    <row r="810" spans="1:14" x14ac:dyDescent="0.3">
      <c r="A810" t="s">
        <v>217</v>
      </c>
      <c r="B810" t="s">
        <v>61</v>
      </c>
      <c r="C810" t="s">
        <v>214</v>
      </c>
      <c r="D810" t="s">
        <v>115</v>
      </c>
      <c r="E810" t="s">
        <v>112</v>
      </c>
      <c r="F810">
        <v>1710834</v>
      </c>
      <c r="G810">
        <v>507739</v>
      </c>
      <c r="H810">
        <v>148377</v>
      </c>
      <c r="I810">
        <v>577445</v>
      </c>
      <c r="J810">
        <v>-309978</v>
      </c>
      <c r="K810">
        <v>2362654</v>
      </c>
      <c r="L810">
        <v>373312</v>
      </c>
      <c r="M810">
        <v>1642953</v>
      </c>
      <c r="N810" s="6" t="str">
        <f t="shared" si="12"/>
        <v>B2_R2_C3Bourgogne-Franche-Comté2020_2035RésineuxPrivé</v>
      </c>
    </row>
    <row r="811" spans="1:14" x14ac:dyDescent="0.3">
      <c r="A811" t="s">
        <v>217</v>
      </c>
      <c r="B811" t="s">
        <v>61</v>
      </c>
      <c r="C811" t="s">
        <v>214</v>
      </c>
      <c r="D811" t="s">
        <v>115</v>
      </c>
      <c r="E811" t="s">
        <v>113</v>
      </c>
      <c r="F811">
        <v>1090658</v>
      </c>
      <c r="G811">
        <v>277161</v>
      </c>
      <c r="H811">
        <v>236972</v>
      </c>
      <c r="I811">
        <v>342761</v>
      </c>
      <c r="J811">
        <v>-156714</v>
      </c>
      <c r="K811">
        <v>1441945</v>
      </c>
      <c r="L811">
        <v>153552</v>
      </c>
      <c r="M811">
        <v>1044513</v>
      </c>
      <c r="N811" s="6" t="str">
        <f t="shared" si="12"/>
        <v>B2_R2_C3Bourgogne-Franche-Comté2020_2035RésineuxPublic</v>
      </c>
    </row>
    <row r="812" spans="1:14" x14ac:dyDescent="0.3">
      <c r="A812" t="s">
        <v>217</v>
      </c>
      <c r="B812" t="s">
        <v>61</v>
      </c>
      <c r="C812" t="s">
        <v>214</v>
      </c>
      <c r="D812" t="s">
        <v>114</v>
      </c>
      <c r="E812" t="s">
        <v>112</v>
      </c>
      <c r="F812">
        <v>742436</v>
      </c>
      <c r="G812">
        <v>2116081</v>
      </c>
      <c r="H812">
        <v>107700</v>
      </c>
      <c r="I812">
        <v>202670</v>
      </c>
      <c r="J812">
        <v>-66734</v>
      </c>
      <c r="K812">
        <v>2600508</v>
      </c>
      <c r="L812">
        <v>1371300</v>
      </c>
      <c r="M812">
        <v>3686861</v>
      </c>
      <c r="N812" s="6" t="str">
        <f t="shared" si="12"/>
        <v>B2_R2_C3Bourgogne-Franche-Comté2020_2035FeuillusPrivé</v>
      </c>
    </row>
    <row r="813" spans="1:14" x14ac:dyDescent="0.3">
      <c r="A813" t="s">
        <v>217</v>
      </c>
      <c r="B813" t="s">
        <v>61</v>
      </c>
      <c r="C813" t="s">
        <v>214</v>
      </c>
      <c r="D813" t="s">
        <v>114</v>
      </c>
      <c r="E813" t="s">
        <v>113</v>
      </c>
      <c r="F813">
        <v>751633</v>
      </c>
      <c r="G813">
        <v>1633818</v>
      </c>
      <c r="H813">
        <v>187599</v>
      </c>
      <c r="I813">
        <v>76863</v>
      </c>
      <c r="J813">
        <v>-72108</v>
      </c>
      <c r="K813">
        <v>2148768</v>
      </c>
      <c r="L813">
        <v>458283</v>
      </c>
      <c r="M813">
        <v>2420893</v>
      </c>
      <c r="N813" s="6" t="str">
        <f t="shared" si="12"/>
        <v>B2_R2_C3Bourgogne-Franche-Comté2020_2035FeuillusPublic</v>
      </c>
    </row>
    <row r="814" spans="1:14" x14ac:dyDescent="0.3">
      <c r="A814" t="s">
        <v>217</v>
      </c>
      <c r="B814" t="s">
        <v>61</v>
      </c>
      <c r="C814" t="s">
        <v>215</v>
      </c>
      <c r="D814" t="s">
        <v>115</v>
      </c>
      <c r="E814" t="s">
        <v>112</v>
      </c>
      <c r="F814">
        <v>1185981</v>
      </c>
      <c r="G814">
        <v>289606</v>
      </c>
      <c r="H814">
        <v>91848</v>
      </c>
      <c r="I814">
        <v>20712</v>
      </c>
      <c r="J814">
        <v>-124256</v>
      </c>
      <c r="K814">
        <v>1567778</v>
      </c>
      <c r="L814">
        <v>204727</v>
      </c>
      <c r="M814">
        <v>1339121</v>
      </c>
      <c r="N814" s="6" t="str">
        <f t="shared" si="12"/>
        <v>B2_R2_C3Bourgogne-Franche-Comté2035_2050RésineuxPrivé</v>
      </c>
    </row>
    <row r="815" spans="1:14" x14ac:dyDescent="0.3">
      <c r="A815" t="s">
        <v>217</v>
      </c>
      <c r="B815" t="s">
        <v>61</v>
      </c>
      <c r="C815" t="s">
        <v>215</v>
      </c>
      <c r="D815" t="s">
        <v>115</v>
      </c>
      <c r="E815" t="s">
        <v>113</v>
      </c>
      <c r="F815">
        <v>704840</v>
      </c>
      <c r="G815">
        <v>157843</v>
      </c>
      <c r="H815">
        <v>149433</v>
      </c>
      <c r="I815">
        <v>9578</v>
      </c>
      <c r="J815">
        <v>-32900</v>
      </c>
      <c r="K815">
        <v>904233</v>
      </c>
      <c r="L815">
        <v>122844</v>
      </c>
      <c r="M815">
        <v>912454</v>
      </c>
      <c r="N815" s="6" t="str">
        <f t="shared" si="12"/>
        <v>B2_R2_C3Bourgogne-Franche-Comté2035_2050RésineuxPublic</v>
      </c>
    </row>
    <row r="816" spans="1:14" x14ac:dyDescent="0.3">
      <c r="A816" t="s">
        <v>217</v>
      </c>
      <c r="B816" t="s">
        <v>61</v>
      </c>
      <c r="C816" t="s">
        <v>215</v>
      </c>
      <c r="D816" t="s">
        <v>114</v>
      </c>
      <c r="E816" t="s">
        <v>112</v>
      </c>
      <c r="F816">
        <v>893038</v>
      </c>
      <c r="G816">
        <v>2391077</v>
      </c>
      <c r="H816">
        <v>221999</v>
      </c>
      <c r="I816">
        <v>1660</v>
      </c>
      <c r="J816">
        <v>-359444</v>
      </c>
      <c r="K816">
        <v>2944369</v>
      </c>
      <c r="L816">
        <v>1102434</v>
      </c>
      <c r="M816">
        <v>3246211</v>
      </c>
      <c r="N816" s="6" t="str">
        <f t="shared" si="12"/>
        <v>B2_R2_C3Bourgogne-Franche-Comté2035_2050FeuillusPrivé</v>
      </c>
    </row>
    <row r="817" spans="1:14" x14ac:dyDescent="0.3">
      <c r="A817" t="s">
        <v>217</v>
      </c>
      <c r="B817" t="s">
        <v>61</v>
      </c>
      <c r="C817" t="s">
        <v>215</v>
      </c>
      <c r="D817" t="s">
        <v>114</v>
      </c>
      <c r="E817" t="s">
        <v>113</v>
      </c>
      <c r="F817">
        <v>750858</v>
      </c>
      <c r="G817">
        <v>1646394</v>
      </c>
      <c r="H817">
        <v>196056</v>
      </c>
      <c r="I817">
        <v>0</v>
      </c>
      <c r="J817">
        <v>-171578</v>
      </c>
      <c r="K817">
        <v>2152631</v>
      </c>
      <c r="L817">
        <v>451592</v>
      </c>
      <c r="M817">
        <v>2258004</v>
      </c>
      <c r="N817" s="6" t="str">
        <f t="shared" si="12"/>
        <v>B2_R2_C3Bourgogne-Franche-Comté2035_2050FeuillusPublic</v>
      </c>
    </row>
    <row r="818" spans="1:14" x14ac:dyDescent="0.3">
      <c r="A818" t="s">
        <v>217</v>
      </c>
      <c r="B818" t="s">
        <v>62</v>
      </c>
      <c r="C818" t="s">
        <v>214</v>
      </c>
      <c r="D818" t="s">
        <v>115</v>
      </c>
      <c r="E818" t="s">
        <v>112</v>
      </c>
      <c r="F818">
        <v>1762921</v>
      </c>
      <c r="G818">
        <v>523158</v>
      </c>
      <c r="H818">
        <v>123899</v>
      </c>
      <c r="I818">
        <v>609982</v>
      </c>
      <c r="J818">
        <v>-255453</v>
      </c>
      <c r="K818">
        <v>2434198</v>
      </c>
      <c r="L818">
        <v>311443</v>
      </c>
      <c r="M818">
        <v>1823915</v>
      </c>
      <c r="N818" s="6" t="str">
        <f t="shared" si="12"/>
        <v>B3_R1_C1Bourgogne-Franche-Comté2020_2035RésineuxPrivé</v>
      </c>
    </row>
    <row r="819" spans="1:14" x14ac:dyDescent="0.3">
      <c r="A819" t="s">
        <v>217</v>
      </c>
      <c r="B819" t="s">
        <v>62</v>
      </c>
      <c r="C819" t="s">
        <v>214</v>
      </c>
      <c r="D819" t="s">
        <v>115</v>
      </c>
      <c r="E819" t="s">
        <v>113</v>
      </c>
      <c r="F819">
        <v>1090148</v>
      </c>
      <c r="G819">
        <v>278810</v>
      </c>
      <c r="H819">
        <v>191795</v>
      </c>
      <c r="I819">
        <v>345800</v>
      </c>
      <c r="J819">
        <v>-120247</v>
      </c>
      <c r="K819">
        <v>1443336</v>
      </c>
      <c r="L819">
        <v>124508</v>
      </c>
      <c r="M819">
        <v>1133698</v>
      </c>
      <c r="N819" s="6" t="str">
        <f t="shared" si="12"/>
        <v>B3_R1_C1Bourgogne-Franche-Comté2020_2035RésineuxPublic</v>
      </c>
    </row>
    <row r="820" spans="1:14" x14ac:dyDescent="0.3">
      <c r="A820" t="s">
        <v>217</v>
      </c>
      <c r="B820" t="s">
        <v>62</v>
      </c>
      <c r="C820" t="s">
        <v>214</v>
      </c>
      <c r="D820" t="s">
        <v>114</v>
      </c>
      <c r="E820" t="s">
        <v>112</v>
      </c>
      <c r="F820">
        <v>792191</v>
      </c>
      <c r="G820">
        <v>2315869</v>
      </c>
      <c r="H820">
        <v>74338</v>
      </c>
      <c r="I820">
        <v>446588</v>
      </c>
      <c r="J820">
        <v>187996</v>
      </c>
      <c r="K820">
        <v>2828668</v>
      </c>
      <c r="L820">
        <v>1001821</v>
      </c>
      <c r="M820">
        <v>4047867</v>
      </c>
      <c r="N820" s="6" t="str">
        <f t="shared" si="12"/>
        <v>B3_R1_C1Bourgogne-Franche-Comté2020_2035FeuillusPrivé</v>
      </c>
    </row>
    <row r="821" spans="1:14" x14ac:dyDescent="0.3">
      <c r="A821" t="s">
        <v>217</v>
      </c>
      <c r="B821" t="s">
        <v>62</v>
      </c>
      <c r="C821" t="s">
        <v>214</v>
      </c>
      <c r="D821" t="s">
        <v>114</v>
      </c>
      <c r="E821" t="s">
        <v>113</v>
      </c>
      <c r="F821">
        <v>763819</v>
      </c>
      <c r="G821">
        <v>1676821</v>
      </c>
      <c r="H821">
        <v>137147</v>
      </c>
      <c r="I821">
        <v>134134</v>
      </c>
      <c r="J821">
        <v>80983</v>
      </c>
      <c r="K821">
        <v>2199690</v>
      </c>
      <c r="L821">
        <v>339270</v>
      </c>
      <c r="M821">
        <v>2640364</v>
      </c>
      <c r="N821" s="6" t="str">
        <f t="shared" si="12"/>
        <v>B3_R1_C1Bourgogne-Franche-Comté2020_2035FeuillusPublic</v>
      </c>
    </row>
    <row r="822" spans="1:14" x14ac:dyDescent="0.3">
      <c r="A822" t="s">
        <v>217</v>
      </c>
      <c r="B822" t="s">
        <v>62</v>
      </c>
      <c r="C822" t="s">
        <v>215</v>
      </c>
      <c r="D822" t="s">
        <v>115</v>
      </c>
      <c r="E822" t="s">
        <v>112</v>
      </c>
      <c r="F822">
        <v>1256738</v>
      </c>
      <c r="G822">
        <v>314057</v>
      </c>
      <c r="H822">
        <v>40817</v>
      </c>
      <c r="I822">
        <v>38234</v>
      </c>
      <c r="J822">
        <v>2381</v>
      </c>
      <c r="K822">
        <v>1669458</v>
      </c>
      <c r="L822">
        <v>118644</v>
      </c>
      <c r="M822">
        <v>1756419</v>
      </c>
      <c r="N822" s="6" t="str">
        <f t="shared" si="12"/>
        <v>B3_R1_C1Bourgogne-Franche-Comté2035_2050RésineuxPrivé</v>
      </c>
    </row>
    <row r="823" spans="1:14" x14ac:dyDescent="0.3">
      <c r="A823" t="s">
        <v>217</v>
      </c>
      <c r="B823" t="s">
        <v>62</v>
      </c>
      <c r="C823" t="s">
        <v>215</v>
      </c>
      <c r="D823" t="s">
        <v>115</v>
      </c>
      <c r="E823" t="s">
        <v>113</v>
      </c>
      <c r="F823">
        <v>699645</v>
      </c>
      <c r="G823">
        <v>159194</v>
      </c>
      <c r="H823">
        <v>74904</v>
      </c>
      <c r="I823">
        <v>14098</v>
      </c>
      <c r="J823">
        <v>51165</v>
      </c>
      <c r="K823">
        <v>900433</v>
      </c>
      <c r="L823">
        <v>69829</v>
      </c>
      <c r="M823">
        <v>1123036</v>
      </c>
      <c r="N823" s="6" t="str">
        <f t="shared" si="12"/>
        <v>B3_R1_C1Bourgogne-Franche-Comté2035_2050RésineuxPublic</v>
      </c>
    </row>
    <row r="824" spans="1:14" x14ac:dyDescent="0.3">
      <c r="A824" t="s">
        <v>217</v>
      </c>
      <c r="B824" t="s">
        <v>62</v>
      </c>
      <c r="C824" t="s">
        <v>215</v>
      </c>
      <c r="D824" t="s">
        <v>114</v>
      </c>
      <c r="E824" t="s">
        <v>112</v>
      </c>
      <c r="F824">
        <v>967407</v>
      </c>
      <c r="G824">
        <v>2604315</v>
      </c>
      <c r="H824">
        <v>126692</v>
      </c>
      <c r="I824">
        <v>49027</v>
      </c>
      <c r="J824">
        <v>213728</v>
      </c>
      <c r="K824">
        <v>3206312</v>
      </c>
      <c r="L824">
        <v>617899</v>
      </c>
      <c r="M824">
        <v>4133620</v>
      </c>
      <c r="N824" s="6" t="str">
        <f t="shared" si="12"/>
        <v>B3_R1_C1Bourgogne-Franche-Comté2035_2050FeuillusPrivé</v>
      </c>
    </row>
    <row r="825" spans="1:14" x14ac:dyDescent="0.3">
      <c r="A825" t="s">
        <v>217</v>
      </c>
      <c r="B825" t="s">
        <v>62</v>
      </c>
      <c r="C825" t="s">
        <v>215</v>
      </c>
      <c r="D825" t="s">
        <v>114</v>
      </c>
      <c r="E825" t="s">
        <v>113</v>
      </c>
      <c r="F825">
        <v>765977</v>
      </c>
      <c r="G825">
        <v>1723960</v>
      </c>
      <c r="H825">
        <v>95233</v>
      </c>
      <c r="I825">
        <v>5347</v>
      </c>
      <c r="J825">
        <v>161845</v>
      </c>
      <c r="K825">
        <v>2237653</v>
      </c>
      <c r="L825">
        <v>233631</v>
      </c>
      <c r="M825">
        <v>2748995</v>
      </c>
      <c r="N825" s="6" t="str">
        <f t="shared" si="12"/>
        <v>B3_R1_C1Bourgogne-Franche-Comté2035_2050FeuillusPublic</v>
      </c>
    </row>
    <row r="826" spans="1:14" x14ac:dyDescent="0.3">
      <c r="A826" t="s">
        <v>217</v>
      </c>
      <c r="B826" t="s">
        <v>64</v>
      </c>
      <c r="C826" t="s">
        <v>214</v>
      </c>
      <c r="D826" t="s">
        <v>115</v>
      </c>
      <c r="E826" t="s">
        <v>112</v>
      </c>
      <c r="F826">
        <v>1762921</v>
      </c>
      <c r="G826">
        <v>523158</v>
      </c>
      <c r="H826">
        <v>123899</v>
      </c>
      <c r="I826">
        <v>609982</v>
      </c>
      <c r="J826">
        <v>-255453</v>
      </c>
      <c r="K826">
        <v>2434198</v>
      </c>
      <c r="L826">
        <v>311443</v>
      </c>
      <c r="M826">
        <v>1823915</v>
      </c>
      <c r="N826" s="6" t="str">
        <f t="shared" si="12"/>
        <v>B3_R1_C2Bourgogne-Franche-Comté2020_2035RésineuxPrivé</v>
      </c>
    </row>
    <row r="827" spans="1:14" x14ac:dyDescent="0.3">
      <c r="A827" t="s">
        <v>217</v>
      </c>
      <c r="B827" t="s">
        <v>64</v>
      </c>
      <c r="C827" t="s">
        <v>214</v>
      </c>
      <c r="D827" t="s">
        <v>115</v>
      </c>
      <c r="E827" t="s">
        <v>113</v>
      </c>
      <c r="F827">
        <v>1090148</v>
      </c>
      <c r="G827">
        <v>278810</v>
      </c>
      <c r="H827">
        <v>191795</v>
      </c>
      <c r="I827">
        <v>345800</v>
      </c>
      <c r="J827">
        <v>-120247</v>
      </c>
      <c r="K827">
        <v>1443336</v>
      </c>
      <c r="L827">
        <v>124508</v>
      </c>
      <c r="M827">
        <v>1133698</v>
      </c>
      <c r="N827" s="6" t="str">
        <f t="shared" si="12"/>
        <v>B3_R1_C2Bourgogne-Franche-Comté2020_2035RésineuxPublic</v>
      </c>
    </row>
    <row r="828" spans="1:14" x14ac:dyDescent="0.3">
      <c r="A828" t="s">
        <v>217</v>
      </c>
      <c r="B828" t="s">
        <v>64</v>
      </c>
      <c r="C828" t="s">
        <v>214</v>
      </c>
      <c r="D828" t="s">
        <v>114</v>
      </c>
      <c r="E828" t="s">
        <v>112</v>
      </c>
      <c r="F828">
        <v>792191</v>
      </c>
      <c r="G828">
        <v>2315869</v>
      </c>
      <c r="H828">
        <v>74338</v>
      </c>
      <c r="I828">
        <v>446588</v>
      </c>
      <c r="J828">
        <v>187996</v>
      </c>
      <c r="K828">
        <v>2828668</v>
      </c>
      <c r="L828">
        <v>1001821</v>
      </c>
      <c r="M828">
        <v>4047867</v>
      </c>
      <c r="N828" s="6" t="str">
        <f t="shared" si="12"/>
        <v>B3_R1_C2Bourgogne-Franche-Comté2020_2035FeuillusPrivé</v>
      </c>
    </row>
    <row r="829" spans="1:14" x14ac:dyDescent="0.3">
      <c r="A829" t="s">
        <v>217</v>
      </c>
      <c r="B829" t="s">
        <v>64</v>
      </c>
      <c r="C829" t="s">
        <v>214</v>
      </c>
      <c r="D829" t="s">
        <v>114</v>
      </c>
      <c r="E829" t="s">
        <v>113</v>
      </c>
      <c r="F829">
        <v>763819</v>
      </c>
      <c r="G829">
        <v>1676821</v>
      </c>
      <c r="H829">
        <v>137147</v>
      </c>
      <c r="I829">
        <v>134134</v>
      </c>
      <c r="J829">
        <v>80983</v>
      </c>
      <c r="K829">
        <v>2199690</v>
      </c>
      <c r="L829">
        <v>339270</v>
      </c>
      <c r="M829">
        <v>2640364</v>
      </c>
      <c r="N829" s="6" t="str">
        <f t="shared" si="12"/>
        <v>B3_R1_C2Bourgogne-Franche-Comté2020_2035FeuillusPublic</v>
      </c>
    </row>
    <row r="830" spans="1:14" x14ac:dyDescent="0.3">
      <c r="A830" t="s">
        <v>217</v>
      </c>
      <c r="B830" t="s">
        <v>64</v>
      </c>
      <c r="C830" t="s">
        <v>215</v>
      </c>
      <c r="D830" t="s">
        <v>115</v>
      </c>
      <c r="E830" t="s">
        <v>112</v>
      </c>
      <c r="F830">
        <v>1256761</v>
      </c>
      <c r="G830">
        <v>313329</v>
      </c>
      <c r="H830">
        <v>81276</v>
      </c>
      <c r="I830">
        <v>37464</v>
      </c>
      <c r="J830">
        <v>-71230</v>
      </c>
      <c r="K830">
        <v>1668669</v>
      </c>
      <c r="L830">
        <v>190433</v>
      </c>
      <c r="M830">
        <v>1589617</v>
      </c>
      <c r="N830" s="6" t="str">
        <f t="shared" si="12"/>
        <v>B3_R1_C2Bourgogne-Franche-Comté2035_2050RésineuxPrivé</v>
      </c>
    </row>
    <row r="831" spans="1:14" x14ac:dyDescent="0.3">
      <c r="A831" t="s">
        <v>217</v>
      </c>
      <c r="B831" t="s">
        <v>64</v>
      </c>
      <c r="C831" t="s">
        <v>215</v>
      </c>
      <c r="D831" t="s">
        <v>115</v>
      </c>
      <c r="E831" t="s">
        <v>113</v>
      </c>
      <c r="F831">
        <v>730355</v>
      </c>
      <c r="G831">
        <v>164549</v>
      </c>
      <c r="H831">
        <v>131809</v>
      </c>
      <c r="I831">
        <v>13824</v>
      </c>
      <c r="J831">
        <v>1722</v>
      </c>
      <c r="K831">
        <v>937917</v>
      </c>
      <c r="L831">
        <v>110350</v>
      </c>
      <c r="M831">
        <v>1043094</v>
      </c>
      <c r="N831" s="6" t="str">
        <f t="shared" si="12"/>
        <v>B3_R1_C2Bourgogne-Franche-Comté2035_2050RésineuxPublic</v>
      </c>
    </row>
    <row r="832" spans="1:14" x14ac:dyDescent="0.3">
      <c r="A832" t="s">
        <v>217</v>
      </c>
      <c r="B832" t="s">
        <v>64</v>
      </c>
      <c r="C832" t="s">
        <v>215</v>
      </c>
      <c r="D832" t="s">
        <v>114</v>
      </c>
      <c r="E832" t="s">
        <v>112</v>
      </c>
      <c r="F832">
        <v>965359</v>
      </c>
      <c r="G832">
        <v>2592040</v>
      </c>
      <c r="H832">
        <v>217420</v>
      </c>
      <c r="I832">
        <v>48487</v>
      </c>
      <c r="J832">
        <v>-243895</v>
      </c>
      <c r="K832">
        <v>3195327</v>
      </c>
      <c r="L832">
        <v>1053252</v>
      </c>
      <c r="M832">
        <v>3670912</v>
      </c>
      <c r="N832" s="6" t="str">
        <f t="shared" si="12"/>
        <v>B3_R1_C2Bourgogne-Franche-Comté2035_2050FeuillusPrivé</v>
      </c>
    </row>
    <row r="833" spans="1:14" x14ac:dyDescent="0.3">
      <c r="A833" t="s">
        <v>217</v>
      </c>
      <c r="B833" t="s">
        <v>64</v>
      </c>
      <c r="C833" t="s">
        <v>215</v>
      </c>
      <c r="D833" t="s">
        <v>114</v>
      </c>
      <c r="E833" t="s">
        <v>113</v>
      </c>
      <c r="F833">
        <v>780997</v>
      </c>
      <c r="G833">
        <v>1732316</v>
      </c>
      <c r="H833">
        <v>178583</v>
      </c>
      <c r="I833">
        <v>5282</v>
      </c>
      <c r="J833">
        <v>-96851</v>
      </c>
      <c r="K833">
        <v>2257556</v>
      </c>
      <c r="L833">
        <v>419147</v>
      </c>
      <c r="M833">
        <v>2469536</v>
      </c>
      <c r="N833" s="6" t="str">
        <f t="shared" si="12"/>
        <v>B3_R1_C2Bourgogne-Franche-Comté2035_2050FeuillusPublic</v>
      </c>
    </row>
    <row r="834" spans="1:14" x14ac:dyDescent="0.3">
      <c r="A834" t="s">
        <v>217</v>
      </c>
      <c r="B834" t="s">
        <v>66</v>
      </c>
      <c r="C834" t="s">
        <v>214</v>
      </c>
      <c r="D834" t="s">
        <v>115</v>
      </c>
      <c r="E834" t="s">
        <v>112</v>
      </c>
      <c r="F834">
        <v>1751401</v>
      </c>
      <c r="G834">
        <v>519809</v>
      </c>
      <c r="H834">
        <v>146273</v>
      </c>
      <c r="I834">
        <v>599186</v>
      </c>
      <c r="J834">
        <v>-318645</v>
      </c>
      <c r="K834">
        <v>2418398</v>
      </c>
      <c r="L834">
        <v>378636</v>
      </c>
      <c r="M834">
        <v>1671191</v>
      </c>
      <c r="N834" s="6" t="str">
        <f t="shared" si="12"/>
        <v>B3_R1_C3Bourgogne-Franche-Comté2020_2035RésineuxPrivé</v>
      </c>
    </row>
    <row r="835" spans="1:14" x14ac:dyDescent="0.3">
      <c r="A835" t="s">
        <v>217</v>
      </c>
      <c r="B835" t="s">
        <v>66</v>
      </c>
      <c r="C835" t="s">
        <v>214</v>
      </c>
      <c r="D835" t="s">
        <v>115</v>
      </c>
      <c r="E835" t="s">
        <v>113</v>
      </c>
      <c r="F835">
        <v>1110817</v>
      </c>
      <c r="G835">
        <v>282794</v>
      </c>
      <c r="H835">
        <v>232285</v>
      </c>
      <c r="I835">
        <v>339544</v>
      </c>
      <c r="J835">
        <v>-163373</v>
      </c>
      <c r="K835">
        <v>1469037</v>
      </c>
      <c r="L835">
        <v>154408</v>
      </c>
      <c r="M835">
        <v>1049567</v>
      </c>
      <c r="N835" s="6" t="str">
        <f t="shared" ref="N835:N898" si="13">B835&amp;A835&amp;C835&amp;D835&amp;E835</f>
        <v>B3_R1_C3Bourgogne-Franche-Comté2020_2035RésineuxPublic</v>
      </c>
    </row>
    <row r="836" spans="1:14" x14ac:dyDescent="0.3">
      <c r="A836" t="s">
        <v>217</v>
      </c>
      <c r="B836" t="s">
        <v>66</v>
      </c>
      <c r="C836" t="s">
        <v>214</v>
      </c>
      <c r="D836" t="s">
        <v>114</v>
      </c>
      <c r="E836" t="s">
        <v>112</v>
      </c>
      <c r="F836">
        <v>781794</v>
      </c>
      <c r="G836">
        <v>2290193</v>
      </c>
      <c r="H836">
        <v>102912</v>
      </c>
      <c r="I836">
        <v>440524</v>
      </c>
      <c r="J836">
        <v>-169654</v>
      </c>
      <c r="K836">
        <v>2797095</v>
      </c>
      <c r="L836">
        <v>1355920</v>
      </c>
      <c r="M836">
        <v>3673581</v>
      </c>
      <c r="N836" s="6" t="str">
        <f t="shared" si="13"/>
        <v>B3_R1_C3Bourgogne-Franche-Comté2020_2035FeuillusPrivé</v>
      </c>
    </row>
    <row r="837" spans="1:14" x14ac:dyDescent="0.3">
      <c r="A837" t="s">
        <v>217</v>
      </c>
      <c r="B837" t="s">
        <v>66</v>
      </c>
      <c r="C837" t="s">
        <v>214</v>
      </c>
      <c r="D837" t="s">
        <v>114</v>
      </c>
      <c r="E837" t="s">
        <v>113</v>
      </c>
      <c r="F837">
        <v>773161</v>
      </c>
      <c r="G837">
        <v>1689569</v>
      </c>
      <c r="H837">
        <v>185973</v>
      </c>
      <c r="I837">
        <v>132217</v>
      </c>
      <c r="J837">
        <v>-112783</v>
      </c>
      <c r="K837">
        <v>2219658</v>
      </c>
      <c r="L837">
        <v>455075</v>
      </c>
      <c r="M837">
        <v>2411197</v>
      </c>
      <c r="N837" s="6" t="str">
        <f t="shared" si="13"/>
        <v>B3_R1_C3Bourgogne-Franche-Comté2020_2035FeuillusPublic</v>
      </c>
    </row>
    <row r="838" spans="1:14" x14ac:dyDescent="0.3">
      <c r="A838" t="s">
        <v>217</v>
      </c>
      <c r="B838" t="s">
        <v>66</v>
      </c>
      <c r="C838" t="s">
        <v>215</v>
      </c>
      <c r="D838" t="s">
        <v>115</v>
      </c>
      <c r="E838" t="s">
        <v>112</v>
      </c>
      <c r="F838">
        <v>1219564</v>
      </c>
      <c r="G838">
        <v>306688</v>
      </c>
      <c r="H838">
        <v>96934</v>
      </c>
      <c r="I838">
        <v>32287</v>
      </c>
      <c r="J838">
        <v>-118296</v>
      </c>
      <c r="K838">
        <v>1621164</v>
      </c>
      <c r="L838">
        <v>218401</v>
      </c>
      <c r="M838">
        <v>1419808</v>
      </c>
      <c r="N838" s="6" t="str">
        <f t="shared" si="13"/>
        <v>B3_R1_C3Bourgogne-Franche-Comté2035_2050RésineuxPrivé</v>
      </c>
    </row>
    <row r="839" spans="1:14" x14ac:dyDescent="0.3">
      <c r="A839" t="s">
        <v>217</v>
      </c>
      <c r="B839" t="s">
        <v>66</v>
      </c>
      <c r="C839" t="s">
        <v>215</v>
      </c>
      <c r="D839" t="s">
        <v>115</v>
      </c>
      <c r="E839" t="s">
        <v>113</v>
      </c>
      <c r="F839">
        <v>702014</v>
      </c>
      <c r="G839">
        <v>158743</v>
      </c>
      <c r="H839">
        <v>148077</v>
      </c>
      <c r="I839">
        <v>11996</v>
      </c>
      <c r="J839">
        <v>-24342</v>
      </c>
      <c r="K839">
        <v>902306</v>
      </c>
      <c r="L839">
        <v>126927</v>
      </c>
      <c r="M839">
        <v>939965</v>
      </c>
      <c r="N839" s="6" t="str">
        <f t="shared" si="13"/>
        <v>B3_R1_C3Bourgogne-Franche-Comté2035_2050RésineuxPublic</v>
      </c>
    </row>
    <row r="840" spans="1:14" x14ac:dyDescent="0.3">
      <c r="A840" t="s">
        <v>217</v>
      </c>
      <c r="B840" t="s">
        <v>66</v>
      </c>
      <c r="C840" t="s">
        <v>215</v>
      </c>
      <c r="D840" t="s">
        <v>114</v>
      </c>
      <c r="E840" t="s">
        <v>112</v>
      </c>
      <c r="F840">
        <v>1014273</v>
      </c>
      <c r="G840">
        <v>2663732</v>
      </c>
      <c r="H840">
        <v>271581</v>
      </c>
      <c r="I840">
        <v>44223</v>
      </c>
      <c r="J840">
        <v>-517034</v>
      </c>
      <c r="K840">
        <v>3301374</v>
      </c>
      <c r="L840">
        <v>1006029</v>
      </c>
      <c r="M840">
        <v>3217151</v>
      </c>
      <c r="N840" s="6" t="str">
        <f t="shared" si="13"/>
        <v>B3_R1_C3Bourgogne-Franche-Comté2035_2050FeuillusPrivé</v>
      </c>
    </row>
    <row r="841" spans="1:14" x14ac:dyDescent="0.3">
      <c r="A841" t="s">
        <v>217</v>
      </c>
      <c r="B841" t="s">
        <v>66</v>
      </c>
      <c r="C841" t="s">
        <v>215</v>
      </c>
      <c r="D841" t="s">
        <v>114</v>
      </c>
      <c r="E841" t="s">
        <v>113</v>
      </c>
      <c r="F841">
        <v>805031</v>
      </c>
      <c r="G841">
        <v>1746272</v>
      </c>
      <c r="H841">
        <v>194982</v>
      </c>
      <c r="I841">
        <v>4817</v>
      </c>
      <c r="J841">
        <v>-252915</v>
      </c>
      <c r="K841">
        <v>2290527</v>
      </c>
      <c r="L841">
        <v>441495</v>
      </c>
      <c r="M841">
        <v>2235397</v>
      </c>
      <c r="N841" s="6" t="str">
        <f t="shared" si="13"/>
        <v>B3_R1_C3Bourgogne-Franche-Comté2035_2050FeuillusPublic</v>
      </c>
    </row>
    <row r="842" spans="1:14" x14ac:dyDescent="0.3">
      <c r="A842" t="s">
        <v>217</v>
      </c>
      <c r="B842" t="s">
        <v>68</v>
      </c>
      <c r="C842" t="s">
        <v>214</v>
      </c>
      <c r="D842" t="s">
        <v>115</v>
      </c>
      <c r="E842" t="s">
        <v>112</v>
      </c>
      <c r="F842">
        <v>1773972</v>
      </c>
      <c r="G842">
        <v>525642</v>
      </c>
      <c r="H842">
        <v>126646</v>
      </c>
      <c r="I842">
        <v>578923</v>
      </c>
      <c r="J842">
        <v>-270317</v>
      </c>
      <c r="K842">
        <v>2449066</v>
      </c>
      <c r="L842">
        <v>299886</v>
      </c>
      <c r="M842">
        <v>1781922</v>
      </c>
      <c r="N842" s="6" t="str">
        <f t="shared" si="13"/>
        <v>B3_R2_C1Bourgogne-Franche-Comté2020_2035RésineuxPrivé</v>
      </c>
    </row>
    <row r="843" spans="1:14" x14ac:dyDescent="0.3">
      <c r="A843" t="s">
        <v>217</v>
      </c>
      <c r="B843" t="s">
        <v>68</v>
      </c>
      <c r="C843" t="s">
        <v>214</v>
      </c>
      <c r="D843" t="s">
        <v>115</v>
      </c>
      <c r="E843" t="s">
        <v>113</v>
      </c>
      <c r="F843">
        <v>1090615</v>
      </c>
      <c r="G843">
        <v>278955</v>
      </c>
      <c r="H843">
        <v>192065</v>
      </c>
      <c r="I843">
        <v>344359</v>
      </c>
      <c r="J843">
        <v>-123631</v>
      </c>
      <c r="K843">
        <v>1444003</v>
      </c>
      <c r="L843">
        <v>121699</v>
      </c>
      <c r="M843">
        <v>1121379</v>
      </c>
      <c r="N843" s="6" t="str">
        <f t="shared" si="13"/>
        <v>B3_R2_C1Bourgogne-Franche-Comté2020_2035RésineuxPublic</v>
      </c>
    </row>
    <row r="844" spans="1:14" x14ac:dyDescent="0.3">
      <c r="A844" t="s">
        <v>217</v>
      </c>
      <c r="B844" t="s">
        <v>68</v>
      </c>
      <c r="C844" t="s">
        <v>214</v>
      </c>
      <c r="D844" t="s">
        <v>114</v>
      </c>
      <c r="E844" t="s">
        <v>112</v>
      </c>
      <c r="F844">
        <v>786145</v>
      </c>
      <c r="G844">
        <v>2256401</v>
      </c>
      <c r="H844">
        <v>88800</v>
      </c>
      <c r="I844">
        <v>205357</v>
      </c>
      <c r="J844">
        <v>228510</v>
      </c>
      <c r="K844">
        <v>2765935</v>
      </c>
      <c r="L844">
        <v>992052</v>
      </c>
      <c r="M844">
        <v>4053940</v>
      </c>
      <c r="N844" s="6" t="str">
        <f t="shared" si="13"/>
        <v>B3_R2_C1Bourgogne-Franche-Comté2020_2035FeuillusPrivé</v>
      </c>
    </row>
    <row r="845" spans="1:14" x14ac:dyDescent="0.3">
      <c r="A845" t="s">
        <v>217</v>
      </c>
      <c r="B845" t="s">
        <v>68</v>
      </c>
      <c r="C845" t="s">
        <v>214</v>
      </c>
      <c r="D845" t="s">
        <v>114</v>
      </c>
      <c r="E845" t="s">
        <v>113</v>
      </c>
      <c r="F845">
        <v>759243</v>
      </c>
      <c r="G845">
        <v>1655485</v>
      </c>
      <c r="H845">
        <v>137773</v>
      </c>
      <c r="I845">
        <v>78015</v>
      </c>
      <c r="J845">
        <v>97279</v>
      </c>
      <c r="K845">
        <v>2175018</v>
      </c>
      <c r="L845">
        <v>339249</v>
      </c>
      <c r="M845">
        <v>2647777</v>
      </c>
      <c r="N845" s="6" t="str">
        <f t="shared" si="13"/>
        <v>B3_R2_C1Bourgogne-Franche-Comté2020_2035FeuillusPublic</v>
      </c>
    </row>
    <row r="846" spans="1:14" x14ac:dyDescent="0.3">
      <c r="A846" t="s">
        <v>217</v>
      </c>
      <c r="B846" t="s">
        <v>68</v>
      </c>
      <c r="C846" t="s">
        <v>215</v>
      </c>
      <c r="D846" t="s">
        <v>115</v>
      </c>
      <c r="E846" t="s">
        <v>112</v>
      </c>
      <c r="F846">
        <v>1241287</v>
      </c>
      <c r="G846">
        <v>312190</v>
      </c>
      <c r="H846">
        <v>41634</v>
      </c>
      <c r="I846">
        <v>24424</v>
      </c>
      <c r="J846">
        <v>-25395</v>
      </c>
      <c r="K846">
        <v>1650918</v>
      </c>
      <c r="L846">
        <v>104986</v>
      </c>
      <c r="M846">
        <v>1643237</v>
      </c>
      <c r="N846" s="6" t="str">
        <f t="shared" si="13"/>
        <v>B3_R2_C1Bourgogne-Franche-Comté2035_2050RésineuxPrivé</v>
      </c>
    </row>
    <row r="847" spans="1:14" x14ac:dyDescent="0.3">
      <c r="A847" t="s">
        <v>217</v>
      </c>
      <c r="B847" t="s">
        <v>68</v>
      </c>
      <c r="C847" t="s">
        <v>215</v>
      </c>
      <c r="D847" t="s">
        <v>115</v>
      </c>
      <c r="E847" t="s">
        <v>113</v>
      </c>
      <c r="F847">
        <v>697827</v>
      </c>
      <c r="G847">
        <v>159199</v>
      </c>
      <c r="H847">
        <v>74970</v>
      </c>
      <c r="I847">
        <v>11229</v>
      </c>
      <c r="J847">
        <v>40533</v>
      </c>
      <c r="K847">
        <v>898509</v>
      </c>
      <c r="L847">
        <v>65702</v>
      </c>
      <c r="M847">
        <v>1085796</v>
      </c>
      <c r="N847" s="6" t="str">
        <f t="shared" si="13"/>
        <v>B3_R2_C1Bourgogne-Franche-Comté2035_2050RésineuxPublic</v>
      </c>
    </row>
    <row r="848" spans="1:14" x14ac:dyDescent="0.3">
      <c r="A848" t="s">
        <v>217</v>
      </c>
      <c r="B848" t="s">
        <v>68</v>
      </c>
      <c r="C848" t="s">
        <v>215</v>
      </c>
      <c r="D848" t="s">
        <v>114</v>
      </c>
      <c r="E848" t="s">
        <v>112</v>
      </c>
      <c r="F848">
        <v>952698</v>
      </c>
      <c r="G848">
        <v>2651823</v>
      </c>
      <c r="H848">
        <v>131479</v>
      </c>
      <c r="I848">
        <v>1884</v>
      </c>
      <c r="J848">
        <v>192568</v>
      </c>
      <c r="K848">
        <v>3232991</v>
      </c>
      <c r="L848">
        <v>620937</v>
      </c>
      <c r="M848">
        <v>4123688</v>
      </c>
      <c r="N848" s="6" t="str">
        <f t="shared" si="13"/>
        <v>B3_R2_C1Bourgogne-Franche-Comté2035_2050FeuillusPrivé</v>
      </c>
    </row>
    <row r="849" spans="1:14" x14ac:dyDescent="0.3">
      <c r="A849" t="s">
        <v>217</v>
      </c>
      <c r="B849" t="s">
        <v>68</v>
      </c>
      <c r="C849" t="s">
        <v>215</v>
      </c>
      <c r="D849" t="s">
        <v>114</v>
      </c>
      <c r="E849" t="s">
        <v>113</v>
      </c>
      <c r="F849">
        <v>770428</v>
      </c>
      <c r="G849">
        <v>1745279</v>
      </c>
      <c r="H849">
        <v>95323</v>
      </c>
      <c r="I849">
        <v>0</v>
      </c>
      <c r="J849">
        <v>156080</v>
      </c>
      <c r="K849">
        <v>2260843</v>
      </c>
      <c r="L849">
        <v>233419</v>
      </c>
      <c r="M849">
        <v>2761467</v>
      </c>
      <c r="N849" s="6" t="str">
        <f t="shared" si="13"/>
        <v>B3_R2_C1Bourgogne-Franche-Comté2035_2050FeuillusPublic</v>
      </c>
    </row>
    <row r="850" spans="1:14" x14ac:dyDescent="0.3">
      <c r="A850" t="s">
        <v>217</v>
      </c>
      <c r="B850" t="s">
        <v>69</v>
      </c>
      <c r="C850" t="s">
        <v>214</v>
      </c>
      <c r="D850" t="s">
        <v>115</v>
      </c>
      <c r="E850" t="s">
        <v>112</v>
      </c>
      <c r="F850">
        <v>1773972</v>
      </c>
      <c r="G850">
        <v>525642</v>
      </c>
      <c r="H850">
        <v>126646</v>
      </c>
      <c r="I850">
        <v>578923</v>
      </c>
      <c r="J850">
        <v>-270317</v>
      </c>
      <c r="K850">
        <v>2449066</v>
      </c>
      <c r="L850">
        <v>299886</v>
      </c>
      <c r="M850">
        <v>1781922</v>
      </c>
      <c r="N850" s="6" t="str">
        <f t="shared" si="13"/>
        <v>B3_R2_C2Bourgogne-Franche-Comté2020_2035RésineuxPrivé</v>
      </c>
    </row>
    <row r="851" spans="1:14" x14ac:dyDescent="0.3">
      <c r="A851" t="s">
        <v>217</v>
      </c>
      <c r="B851" t="s">
        <v>69</v>
      </c>
      <c r="C851" t="s">
        <v>214</v>
      </c>
      <c r="D851" t="s">
        <v>115</v>
      </c>
      <c r="E851" t="s">
        <v>113</v>
      </c>
      <c r="F851">
        <v>1090615</v>
      </c>
      <c r="G851">
        <v>278955</v>
      </c>
      <c r="H851">
        <v>192065</v>
      </c>
      <c r="I851">
        <v>344359</v>
      </c>
      <c r="J851">
        <v>-123631</v>
      </c>
      <c r="K851">
        <v>1444003</v>
      </c>
      <c r="L851">
        <v>121699</v>
      </c>
      <c r="M851">
        <v>1121379</v>
      </c>
      <c r="N851" s="6" t="str">
        <f t="shared" si="13"/>
        <v>B3_R2_C2Bourgogne-Franche-Comté2020_2035RésineuxPublic</v>
      </c>
    </row>
    <row r="852" spans="1:14" x14ac:dyDescent="0.3">
      <c r="A852" t="s">
        <v>217</v>
      </c>
      <c r="B852" t="s">
        <v>69</v>
      </c>
      <c r="C852" t="s">
        <v>214</v>
      </c>
      <c r="D852" t="s">
        <v>114</v>
      </c>
      <c r="E852" t="s">
        <v>112</v>
      </c>
      <c r="F852">
        <v>786145</v>
      </c>
      <c r="G852">
        <v>2256401</v>
      </c>
      <c r="H852">
        <v>88800</v>
      </c>
      <c r="I852">
        <v>205357</v>
      </c>
      <c r="J852">
        <v>228510</v>
      </c>
      <c r="K852">
        <v>2765935</v>
      </c>
      <c r="L852">
        <v>992052</v>
      </c>
      <c r="M852">
        <v>4053940</v>
      </c>
      <c r="N852" s="6" t="str">
        <f t="shared" si="13"/>
        <v>B3_R2_C2Bourgogne-Franche-Comté2020_2035FeuillusPrivé</v>
      </c>
    </row>
    <row r="853" spans="1:14" x14ac:dyDescent="0.3">
      <c r="A853" t="s">
        <v>217</v>
      </c>
      <c r="B853" t="s">
        <v>69</v>
      </c>
      <c r="C853" t="s">
        <v>214</v>
      </c>
      <c r="D853" t="s">
        <v>114</v>
      </c>
      <c r="E853" t="s">
        <v>113</v>
      </c>
      <c r="F853">
        <v>759243</v>
      </c>
      <c r="G853">
        <v>1655485</v>
      </c>
      <c r="H853">
        <v>137773</v>
      </c>
      <c r="I853">
        <v>78015</v>
      </c>
      <c r="J853">
        <v>97279</v>
      </c>
      <c r="K853">
        <v>2175018</v>
      </c>
      <c r="L853">
        <v>339249</v>
      </c>
      <c r="M853">
        <v>2647777</v>
      </c>
      <c r="N853" s="6" t="str">
        <f t="shared" si="13"/>
        <v>B3_R2_C2Bourgogne-Franche-Comté2020_2035FeuillusPublic</v>
      </c>
    </row>
    <row r="854" spans="1:14" x14ac:dyDescent="0.3">
      <c r="A854" t="s">
        <v>217</v>
      </c>
      <c r="B854" t="s">
        <v>69</v>
      </c>
      <c r="C854" t="s">
        <v>215</v>
      </c>
      <c r="D854" t="s">
        <v>115</v>
      </c>
      <c r="E854" t="s">
        <v>112</v>
      </c>
      <c r="F854">
        <v>1240003</v>
      </c>
      <c r="G854">
        <v>310801</v>
      </c>
      <c r="H854">
        <v>82636</v>
      </c>
      <c r="I854">
        <v>23942</v>
      </c>
      <c r="J854">
        <v>-96671</v>
      </c>
      <c r="K854">
        <v>1648014</v>
      </c>
      <c r="L854">
        <v>174010</v>
      </c>
      <c r="M854">
        <v>1478856</v>
      </c>
      <c r="N854" s="6" t="str">
        <f t="shared" si="13"/>
        <v>B3_R2_C2Bourgogne-Franche-Comté2035_2050RésineuxPrivé</v>
      </c>
    </row>
    <row r="855" spans="1:14" x14ac:dyDescent="0.3">
      <c r="A855" t="s">
        <v>217</v>
      </c>
      <c r="B855" t="s">
        <v>69</v>
      </c>
      <c r="C855" t="s">
        <v>215</v>
      </c>
      <c r="D855" t="s">
        <v>115</v>
      </c>
      <c r="E855" t="s">
        <v>113</v>
      </c>
      <c r="F855">
        <v>728168</v>
      </c>
      <c r="G855">
        <v>164345</v>
      </c>
      <c r="H855">
        <v>131815</v>
      </c>
      <c r="I855">
        <v>11022</v>
      </c>
      <c r="J855">
        <v>-8087</v>
      </c>
      <c r="K855">
        <v>935385</v>
      </c>
      <c r="L855">
        <v>105317</v>
      </c>
      <c r="M855">
        <v>1006882</v>
      </c>
      <c r="N855" s="6" t="str">
        <f t="shared" si="13"/>
        <v>B3_R2_C2Bourgogne-Franche-Comté2035_2050RésineuxPublic</v>
      </c>
    </row>
    <row r="856" spans="1:14" x14ac:dyDescent="0.3">
      <c r="A856" t="s">
        <v>217</v>
      </c>
      <c r="B856" t="s">
        <v>69</v>
      </c>
      <c r="C856" t="s">
        <v>215</v>
      </c>
      <c r="D856" t="s">
        <v>114</v>
      </c>
      <c r="E856" t="s">
        <v>112</v>
      </c>
      <c r="F856">
        <v>942704</v>
      </c>
      <c r="G856">
        <v>2616913</v>
      </c>
      <c r="H856">
        <v>222645</v>
      </c>
      <c r="I856">
        <v>1851</v>
      </c>
      <c r="J856">
        <v>-256402</v>
      </c>
      <c r="K856">
        <v>3194627</v>
      </c>
      <c r="L856">
        <v>1066193</v>
      </c>
      <c r="M856">
        <v>3658479</v>
      </c>
      <c r="N856" s="6" t="str">
        <f t="shared" si="13"/>
        <v>B3_R2_C2Bourgogne-Franche-Comté2035_2050FeuillusPrivé</v>
      </c>
    </row>
    <row r="857" spans="1:14" x14ac:dyDescent="0.3">
      <c r="A857" t="s">
        <v>217</v>
      </c>
      <c r="B857" t="s">
        <v>69</v>
      </c>
      <c r="C857" t="s">
        <v>215</v>
      </c>
      <c r="D857" t="s">
        <v>114</v>
      </c>
      <c r="E857" t="s">
        <v>113</v>
      </c>
      <c r="F857">
        <v>780380</v>
      </c>
      <c r="G857">
        <v>1743049</v>
      </c>
      <c r="H857">
        <v>179066</v>
      </c>
      <c r="I857">
        <v>0</v>
      </c>
      <c r="J857">
        <v>-97572</v>
      </c>
      <c r="K857">
        <v>2266682</v>
      </c>
      <c r="L857">
        <v>421000</v>
      </c>
      <c r="M857">
        <v>2478959</v>
      </c>
      <c r="N857" s="6" t="str">
        <f t="shared" si="13"/>
        <v>B3_R2_C2Bourgogne-Franche-Comté2035_2050FeuillusPublic</v>
      </c>
    </row>
    <row r="858" spans="1:14" x14ac:dyDescent="0.3">
      <c r="A858" t="s">
        <v>217</v>
      </c>
      <c r="B858" t="s">
        <v>70</v>
      </c>
      <c r="C858" t="s">
        <v>214</v>
      </c>
      <c r="D858" t="s">
        <v>115</v>
      </c>
      <c r="E858" t="s">
        <v>112</v>
      </c>
      <c r="F858">
        <v>1767425</v>
      </c>
      <c r="G858">
        <v>524317</v>
      </c>
      <c r="H858">
        <v>151199</v>
      </c>
      <c r="I858">
        <v>568970</v>
      </c>
      <c r="J858">
        <v>-334266</v>
      </c>
      <c r="K858">
        <v>2440759</v>
      </c>
      <c r="L858">
        <v>362377</v>
      </c>
      <c r="M858">
        <v>1629286</v>
      </c>
      <c r="N858" s="6" t="str">
        <f t="shared" si="13"/>
        <v>B3_R2_C3Bourgogne-Franche-Comté2020_2035RésineuxPrivé</v>
      </c>
    </row>
    <row r="859" spans="1:14" x14ac:dyDescent="0.3">
      <c r="A859" t="s">
        <v>217</v>
      </c>
      <c r="B859" t="s">
        <v>70</v>
      </c>
      <c r="C859" t="s">
        <v>214</v>
      </c>
      <c r="D859" t="s">
        <v>115</v>
      </c>
      <c r="E859" t="s">
        <v>113</v>
      </c>
      <c r="F859">
        <v>1111576</v>
      </c>
      <c r="G859">
        <v>283011</v>
      </c>
      <c r="H859">
        <v>232988</v>
      </c>
      <c r="I859">
        <v>338111</v>
      </c>
      <c r="J859">
        <v>-166652</v>
      </c>
      <c r="K859">
        <v>1470079</v>
      </c>
      <c r="L859">
        <v>150913</v>
      </c>
      <c r="M859">
        <v>1037206</v>
      </c>
      <c r="N859" s="6" t="str">
        <f t="shared" si="13"/>
        <v>B3_R2_C3Bourgogne-Franche-Comté2020_2035RésineuxPublic</v>
      </c>
    </row>
    <row r="860" spans="1:14" x14ac:dyDescent="0.3">
      <c r="A860" t="s">
        <v>217</v>
      </c>
      <c r="B860" t="s">
        <v>70</v>
      </c>
      <c r="C860" t="s">
        <v>214</v>
      </c>
      <c r="D860" t="s">
        <v>114</v>
      </c>
      <c r="E860" t="s">
        <v>112</v>
      </c>
      <c r="F860">
        <v>778490</v>
      </c>
      <c r="G860">
        <v>2242894</v>
      </c>
      <c r="H860">
        <v>127114</v>
      </c>
      <c r="I860">
        <v>201169</v>
      </c>
      <c r="J860">
        <v>-136723</v>
      </c>
      <c r="K860">
        <v>2748328</v>
      </c>
      <c r="L860">
        <v>1341788</v>
      </c>
      <c r="M860">
        <v>3674626</v>
      </c>
      <c r="N860" s="6" t="str">
        <f t="shared" si="13"/>
        <v>B3_R2_C3Bourgogne-Franche-Comté2020_2035FeuillusPrivé</v>
      </c>
    </row>
    <row r="861" spans="1:14" x14ac:dyDescent="0.3">
      <c r="A861" t="s">
        <v>217</v>
      </c>
      <c r="B861" t="s">
        <v>70</v>
      </c>
      <c r="C861" t="s">
        <v>214</v>
      </c>
      <c r="D861" t="s">
        <v>114</v>
      </c>
      <c r="E861" t="s">
        <v>113</v>
      </c>
      <c r="F861">
        <v>768741</v>
      </c>
      <c r="G861">
        <v>1669034</v>
      </c>
      <c r="H861">
        <v>186917</v>
      </c>
      <c r="I861">
        <v>76391</v>
      </c>
      <c r="J861">
        <v>-98213</v>
      </c>
      <c r="K861">
        <v>2195879</v>
      </c>
      <c r="L861">
        <v>455301</v>
      </c>
      <c r="M861">
        <v>2416358</v>
      </c>
      <c r="N861" s="6" t="str">
        <f t="shared" si="13"/>
        <v>B3_R2_C3Bourgogne-Franche-Comté2020_2035FeuillusPublic</v>
      </c>
    </row>
    <row r="862" spans="1:14" x14ac:dyDescent="0.3">
      <c r="A862" t="s">
        <v>217</v>
      </c>
      <c r="B862" t="s">
        <v>70</v>
      </c>
      <c r="C862" t="s">
        <v>215</v>
      </c>
      <c r="D862" t="s">
        <v>115</v>
      </c>
      <c r="E862" t="s">
        <v>112</v>
      </c>
      <c r="F862">
        <v>1201910</v>
      </c>
      <c r="G862">
        <v>303817</v>
      </c>
      <c r="H862">
        <v>98090</v>
      </c>
      <c r="I862">
        <v>20712</v>
      </c>
      <c r="J862">
        <v>-138679</v>
      </c>
      <c r="K862">
        <v>1599160</v>
      </c>
      <c r="L862">
        <v>192057</v>
      </c>
      <c r="M862">
        <v>1312540</v>
      </c>
      <c r="N862" s="6" t="str">
        <f t="shared" si="13"/>
        <v>B3_R2_C3Bourgogne-Franche-Comté2035_2050RésineuxPrivé</v>
      </c>
    </row>
    <row r="863" spans="1:14" x14ac:dyDescent="0.3">
      <c r="A863" t="s">
        <v>217</v>
      </c>
      <c r="B863" t="s">
        <v>70</v>
      </c>
      <c r="C863" t="s">
        <v>215</v>
      </c>
      <c r="D863" t="s">
        <v>115</v>
      </c>
      <c r="E863" t="s">
        <v>113</v>
      </c>
      <c r="F863">
        <v>703125</v>
      </c>
      <c r="G863">
        <v>159202</v>
      </c>
      <c r="H863">
        <v>150171</v>
      </c>
      <c r="I863">
        <v>9578</v>
      </c>
      <c r="J863">
        <v>-33048</v>
      </c>
      <c r="K863">
        <v>903948</v>
      </c>
      <c r="L863">
        <v>116708</v>
      </c>
      <c r="M863">
        <v>905621</v>
      </c>
      <c r="N863" s="6" t="str">
        <f t="shared" si="13"/>
        <v>B3_R2_C3Bourgogne-Franche-Comté2035_2050RésineuxPublic</v>
      </c>
    </row>
    <row r="864" spans="1:14" x14ac:dyDescent="0.3">
      <c r="A864" t="s">
        <v>217</v>
      </c>
      <c r="B864" t="s">
        <v>70</v>
      </c>
      <c r="C864" t="s">
        <v>215</v>
      </c>
      <c r="D864" t="s">
        <v>114</v>
      </c>
      <c r="E864" t="s">
        <v>112</v>
      </c>
      <c r="F864">
        <v>991511</v>
      </c>
      <c r="G864">
        <v>2678970</v>
      </c>
      <c r="H864">
        <v>275193</v>
      </c>
      <c r="I864">
        <v>1660</v>
      </c>
      <c r="J864">
        <v>-524524</v>
      </c>
      <c r="K864">
        <v>3292104</v>
      </c>
      <c r="L864">
        <v>1010963</v>
      </c>
      <c r="M864">
        <v>3197426</v>
      </c>
      <c r="N864" s="6" t="str">
        <f t="shared" si="13"/>
        <v>B3_R2_C3Bourgogne-Franche-Comté2035_2050FeuillusPrivé</v>
      </c>
    </row>
    <row r="865" spans="1:14" x14ac:dyDescent="0.3">
      <c r="A865" t="s">
        <v>217</v>
      </c>
      <c r="B865" t="s">
        <v>70</v>
      </c>
      <c r="C865" t="s">
        <v>215</v>
      </c>
      <c r="D865" t="s">
        <v>114</v>
      </c>
      <c r="E865" t="s">
        <v>113</v>
      </c>
      <c r="F865">
        <v>807641</v>
      </c>
      <c r="G865">
        <v>1761358</v>
      </c>
      <c r="H865">
        <v>199753</v>
      </c>
      <c r="I865">
        <v>0</v>
      </c>
      <c r="J865">
        <v>-254706</v>
      </c>
      <c r="K865">
        <v>2306363</v>
      </c>
      <c r="L865">
        <v>438807</v>
      </c>
      <c r="M865">
        <v>2244967</v>
      </c>
      <c r="N865" s="6" t="str">
        <f t="shared" si="13"/>
        <v>B3_R2_C3Bourgogne-Franche-Comté2035_2050FeuillusPublic</v>
      </c>
    </row>
    <row r="866" spans="1:14" x14ac:dyDescent="0.3">
      <c r="A866" t="s">
        <v>218</v>
      </c>
      <c r="B866" t="s">
        <v>12</v>
      </c>
      <c r="C866" t="s">
        <v>214</v>
      </c>
      <c r="D866" t="s">
        <v>115</v>
      </c>
      <c r="E866" t="s">
        <v>112</v>
      </c>
      <c r="F866">
        <v>135983</v>
      </c>
      <c r="G866">
        <v>65216</v>
      </c>
      <c r="H866">
        <v>5851</v>
      </c>
      <c r="I866">
        <v>28698</v>
      </c>
      <c r="J866">
        <v>12004</v>
      </c>
      <c r="K866">
        <v>212817</v>
      </c>
      <c r="L866">
        <v>41768</v>
      </c>
      <c r="M866">
        <v>292477</v>
      </c>
      <c r="N866" s="6" t="str">
        <f t="shared" si="13"/>
        <v>A1_R1_C1Normandie2020_2035RésineuxPrivé</v>
      </c>
    </row>
    <row r="867" spans="1:14" x14ac:dyDescent="0.3">
      <c r="A867" t="s">
        <v>218</v>
      </c>
      <c r="B867" t="s">
        <v>12</v>
      </c>
      <c r="C867" t="s">
        <v>214</v>
      </c>
      <c r="D867" t="s">
        <v>115</v>
      </c>
      <c r="E867" t="s">
        <v>113</v>
      </c>
      <c r="F867">
        <v>101384</v>
      </c>
      <c r="G867">
        <v>31644</v>
      </c>
      <c r="H867">
        <v>17843</v>
      </c>
      <c r="I867">
        <v>23704</v>
      </c>
      <c r="J867">
        <v>-8906</v>
      </c>
      <c r="K867">
        <v>138518</v>
      </c>
      <c r="L867">
        <v>13970</v>
      </c>
      <c r="M867">
        <v>125367</v>
      </c>
      <c r="N867" s="6" t="str">
        <f t="shared" si="13"/>
        <v>A1_R1_C1Normandie2020_2035RésineuxPublic</v>
      </c>
    </row>
    <row r="868" spans="1:14" x14ac:dyDescent="0.3">
      <c r="A868" t="s">
        <v>218</v>
      </c>
      <c r="B868" t="s">
        <v>12</v>
      </c>
      <c r="C868" t="s">
        <v>214</v>
      </c>
      <c r="D868" t="s">
        <v>114</v>
      </c>
      <c r="E868" t="s">
        <v>112</v>
      </c>
      <c r="F868">
        <v>230241</v>
      </c>
      <c r="G868">
        <v>520464</v>
      </c>
      <c r="H868">
        <v>8398</v>
      </c>
      <c r="I868">
        <v>60517</v>
      </c>
      <c r="J868">
        <v>389164</v>
      </c>
      <c r="K868">
        <v>677541</v>
      </c>
      <c r="L868">
        <v>234540</v>
      </c>
      <c r="M868">
        <v>1613010</v>
      </c>
      <c r="N868" s="6" t="str">
        <f t="shared" si="13"/>
        <v>A1_R1_C1Normandie2020_2035FeuillusPrivé</v>
      </c>
    </row>
    <row r="869" spans="1:14" x14ac:dyDescent="0.3">
      <c r="A869" t="s">
        <v>218</v>
      </c>
      <c r="B869" t="s">
        <v>12</v>
      </c>
      <c r="C869" t="s">
        <v>214</v>
      </c>
      <c r="D869" t="s">
        <v>114</v>
      </c>
      <c r="E869" t="s">
        <v>113</v>
      </c>
      <c r="F869">
        <v>108591</v>
      </c>
      <c r="G869">
        <v>221981</v>
      </c>
      <c r="H869">
        <v>23790</v>
      </c>
      <c r="I869">
        <v>31050</v>
      </c>
      <c r="J869">
        <v>42459</v>
      </c>
      <c r="K869">
        <v>296117</v>
      </c>
      <c r="L869">
        <v>31952</v>
      </c>
      <c r="M869">
        <v>398981</v>
      </c>
      <c r="N869" s="6" t="str">
        <f t="shared" si="13"/>
        <v>A1_R1_C1Normandie2020_2035FeuillusPublic</v>
      </c>
    </row>
    <row r="870" spans="1:14" x14ac:dyDescent="0.3">
      <c r="A870" t="s">
        <v>218</v>
      </c>
      <c r="B870" t="s">
        <v>12</v>
      </c>
      <c r="C870" t="s">
        <v>215</v>
      </c>
      <c r="D870" t="s">
        <v>115</v>
      </c>
      <c r="E870" t="s">
        <v>112</v>
      </c>
      <c r="F870">
        <v>152177</v>
      </c>
      <c r="G870">
        <v>64322</v>
      </c>
      <c r="H870">
        <v>4147</v>
      </c>
      <c r="I870">
        <v>15500</v>
      </c>
      <c r="J870">
        <v>11856</v>
      </c>
      <c r="K870">
        <v>227516</v>
      </c>
      <c r="L870">
        <v>32385</v>
      </c>
      <c r="M870">
        <v>296266</v>
      </c>
      <c r="N870" s="6" t="str">
        <f t="shared" si="13"/>
        <v>A1_R1_C1Normandie2035_2050RésineuxPrivé</v>
      </c>
    </row>
    <row r="871" spans="1:14" x14ac:dyDescent="0.3">
      <c r="A871" t="s">
        <v>218</v>
      </c>
      <c r="B871" t="s">
        <v>12</v>
      </c>
      <c r="C871" t="s">
        <v>215</v>
      </c>
      <c r="D871" t="s">
        <v>115</v>
      </c>
      <c r="E871" t="s">
        <v>113</v>
      </c>
      <c r="F871">
        <v>81233</v>
      </c>
      <c r="G871">
        <v>25324</v>
      </c>
      <c r="H871">
        <v>12513</v>
      </c>
      <c r="I871">
        <v>0</v>
      </c>
      <c r="J871">
        <v>-3854</v>
      </c>
      <c r="K871">
        <v>111111</v>
      </c>
      <c r="L871">
        <v>11089</v>
      </c>
      <c r="M871">
        <v>108593</v>
      </c>
      <c r="N871" s="6" t="str">
        <f t="shared" si="13"/>
        <v>A1_R1_C1Normandie2035_2050RésineuxPublic</v>
      </c>
    </row>
    <row r="872" spans="1:14" x14ac:dyDescent="0.3">
      <c r="A872" t="s">
        <v>218</v>
      </c>
      <c r="B872" t="s">
        <v>12</v>
      </c>
      <c r="C872" t="s">
        <v>215</v>
      </c>
      <c r="D872" t="s">
        <v>114</v>
      </c>
      <c r="E872" t="s">
        <v>112</v>
      </c>
      <c r="F872">
        <v>300228</v>
      </c>
      <c r="G872">
        <v>710330</v>
      </c>
      <c r="H872">
        <v>11780</v>
      </c>
      <c r="I872">
        <v>14017</v>
      </c>
      <c r="J872">
        <v>385795</v>
      </c>
      <c r="K872">
        <v>894821</v>
      </c>
      <c r="L872">
        <v>220359</v>
      </c>
      <c r="M872">
        <v>1822151</v>
      </c>
      <c r="N872" s="6" t="str">
        <f t="shared" si="13"/>
        <v>A1_R1_C1Normandie2035_2050FeuillusPrivé</v>
      </c>
    </row>
    <row r="873" spans="1:14" x14ac:dyDescent="0.3">
      <c r="A873" t="s">
        <v>218</v>
      </c>
      <c r="B873" t="s">
        <v>12</v>
      </c>
      <c r="C873" t="s">
        <v>215</v>
      </c>
      <c r="D873" t="s">
        <v>114</v>
      </c>
      <c r="E873" t="s">
        <v>113</v>
      </c>
      <c r="F873">
        <v>117122</v>
      </c>
      <c r="G873">
        <v>253043</v>
      </c>
      <c r="H873">
        <v>20851</v>
      </c>
      <c r="I873">
        <v>4091</v>
      </c>
      <c r="J873">
        <v>38481</v>
      </c>
      <c r="K873">
        <v>331706</v>
      </c>
      <c r="L873">
        <v>29274</v>
      </c>
      <c r="M873">
        <v>427188</v>
      </c>
      <c r="N873" s="6" t="str">
        <f t="shared" si="13"/>
        <v>A1_R1_C1Normandie2035_2050FeuillusPublic</v>
      </c>
    </row>
    <row r="874" spans="1:14" x14ac:dyDescent="0.3">
      <c r="A874" t="s">
        <v>218</v>
      </c>
      <c r="B874" t="s">
        <v>14</v>
      </c>
      <c r="C874" t="s">
        <v>214</v>
      </c>
      <c r="D874" t="s">
        <v>115</v>
      </c>
      <c r="E874" t="s">
        <v>112</v>
      </c>
      <c r="F874">
        <v>135983</v>
      </c>
      <c r="G874">
        <v>65216</v>
      </c>
      <c r="H874">
        <v>5851</v>
      </c>
      <c r="I874">
        <v>28698</v>
      </c>
      <c r="J874">
        <v>12004</v>
      </c>
      <c r="K874">
        <v>212817</v>
      </c>
      <c r="L874">
        <v>41768</v>
      </c>
      <c r="M874">
        <v>292477</v>
      </c>
      <c r="N874" s="6" t="str">
        <f t="shared" si="13"/>
        <v>A1_R1_C2Normandie2020_2035RésineuxPrivé</v>
      </c>
    </row>
    <row r="875" spans="1:14" x14ac:dyDescent="0.3">
      <c r="A875" t="s">
        <v>218</v>
      </c>
      <c r="B875" t="s">
        <v>14</v>
      </c>
      <c r="C875" t="s">
        <v>214</v>
      </c>
      <c r="D875" t="s">
        <v>115</v>
      </c>
      <c r="E875" t="s">
        <v>113</v>
      </c>
      <c r="F875">
        <v>101384</v>
      </c>
      <c r="G875">
        <v>31644</v>
      </c>
      <c r="H875">
        <v>17843</v>
      </c>
      <c r="I875">
        <v>23704</v>
      </c>
      <c r="J875">
        <v>-8906</v>
      </c>
      <c r="K875">
        <v>138518</v>
      </c>
      <c r="L875">
        <v>13970</v>
      </c>
      <c r="M875">
        <v>125367</v>
      </c>
      <c r="N875" s="6" t="str">
        <f t="shared" si="13"/>
        <v>A1_R1_C2Normandie2020_2035RésineuxPublic</v>
      </c>
    </row>
    <row r="876" spans="1:14" x14ac:dyDescent="0.3">
      <c r="A876" t="s">
        <v>218</v>
      </c>
      <c r="B876" t="s">
        <v>14</v>
      </c>
      <c r="C876" t="s">
        <v>214</v>
      </c>
      <c r="D876" t="s">
        <v>114</v>
      </c>
      <c r="E876" t="s">
        <v>112</v>
      </c>
      <c r="F876">
        <v>230241</v>
      </c>
      <c r="G876">
        <v>520464</v>
      </c>
      <c r="H876">
        <v>8398</v>
      </c>
      <c r="I876">
        <v>60517</v>
      </c>
      <c r="J876">
        <v>389164</v>
      </c>
      <c r="K876">
        <v>677541</v>
      </c>
      <c r="L876">
        <v>234540</v>
      </c>
      <c r="M876">
        <v>1613010</v>
      </c>
      <c r="N876" s="6" t="str">
        <f t="shared" si="13"/>
        <v>A1_R1_C2Normandie2020_2035FeuillusPrivé</v>
      </c>
    </row>
    <row r="877" spans="1:14" x14ac:dyDescent="0.3">
      <c r="A877" t="s">
        <v>218</v>
      </c>
      <c r="B877" t="s">
        <v>14</v>
      </c>
      <c r="C877" t="s">
        <v>214</v>
      </c>
      <c r="D877" t="s">
        <v>114</v>
      </c>
      <c r="E877" t="s">
        <v>113</v>
      </c>
      <c r="F877">
        <v>108591</v>
      </c>
      <c r="G877">
        <v>221981</v>
      </c>
      <c r="H877">
        <v>23790</v>
      </c>
      <c r="I877">
        <v>31050</v>
      </c>
      <c r="J877">
        <v>42459</v>
      </c>
      <c r="K877">
        <v>296117</v>
      </c>
      <c r="L877">
        <v>31952</v>
      </c>
      <c r="M877">
        <v>398981</v>
      </c>
      <c r="N877" s="6" t="str">
        <f t="shared" si="13"/>
        <v>A1_R1_C2Normandie2020_2035FeuillusPublic</v>
      </c>
    </row>
    <row r="878" spans="1:14" x14ac:dyDescent="0.3">
      <c r="A878" t="s">
        <v>218</v>
      </c>
      <c r="B878" t="s">
        <v>14</v>
      </c>
      <c r="C878" t="s">
        <v>215</v>
      </c>
      <c r="D878" t="s">
        <v>115</v>
      </c>
      <c r="E878" t="s">
        <v>112</v>
      </c>
      <c r="F878">
        <v>105644</v>
      </c>
      <c r="G878">
        <v>45337</v>
      </c>
      <c r="H878">
        <v>3937</v>
      </c>
      <c r="I878">
        <v>15155</v>
      </c>
      <c r="J878">
        <v>20409</v>
      </c>
      <c r="K878">
        <v>158422</v>
      </c>
      <c r="L878">
        <v>57173</v>
      </c>
      <c r="M878">
        <v>279249</v>
      </c>
      <c r="N878" s="6" t="str">
        <f t="shared" si="13"/>
        <v>A1_R1_C2Normandie2035_2050RésineuxPrivé</v>
      </c>
    </row>
    <row r="879" spans="1:14" x14ac:dyDescent="0.3">
      <c r="A879" t="s">
        <v>218</v>
      </c>
      <c r="B879" t="s">
        <v>14</v>
      </c>
      <c r="C879" t="s">
        <v>215</v>
      </c>
      <c r="D879" t="s">
        <v>115</v>
      </c>
      <c r="E879" t="s">
        <v>113</v>
      </c>
      <c r="F879">
        <v>68669</v>
      </c>
      <c r="G879">
        <v>20828</v>
      </c>
      <c r="H879">
        <v>23624</v>
      </c>
      <c r="I879">
        <v>0</v>
      </c>
      <c r="J879">
        <v>-3117</v>
      </c>
      <c r="K879">
        <v>93245</v>
      </c>
      <c r="L879">
        <v>21156</v>
      </c>
      <c r="M879">
        <v>103324</v>
      </c>
      <c r="N879" s="6" t="str">
        <f t="shared" si="13"/>
        <v>A1_R1_C2Normandie2035_2050RésineuxPublic</v>
      </c>
    </row>
    <row r="880" spans="1:14" x14ac:dyDescent="0.3">
      <c r="A880" t="s">
        <v>218</v>
      </c>
      <c r="B880" t="s">
        <v>14</v>
      </c>
      <c r="C880" t="s">
        <v>215</v>
      </c>
      <c r="D880" t="s">
        <v>114</v>
      </c>
      <c r="E880" t="s">
        <v>112</v>
      </c>
      <c r="F880">
        <v>223588</v>
      </c>
      <c r="G880">
        <v>506929</v>
      </c>
      <c r="H880">
        <v>5306</v>
      </c>
      <c r="I880">
        <v>13871</v>
      </c>
      <c r="J880">
        <v>351216</v>
      </c>
      <c r="K880">
        <v>650833</v>
      </c>
      <c r="L880">
        <v>397747</v>
      </c>
      <c r="M880">
        <v>1678073</v>
      </c>
      <c r="N880" s="6" t="str">
        <f t="shared" si="13"/>
        <v>A1_R1_C2Normandie2035_2050FeuillusPrivé</v>
      </c>
    </row>
    <row r="881" spans="1:14" x14ac:dyDescent="0.3">
      <c r="A881" t="s">
        <v>218</v>
      </c>
      <c r="B881" t="s">
        <v>14</v>
      </c>
      <c r="C881" t="s">
        <v>215</v>
      </c>
      <c r="D881" t="s">
        <v>114</v>
      </c>
      <c r="E881" t="s">
        <v>113</v>
      </c>
      <c r="F881">
        <v>97191</v>
      </c>
      <c r="G881">
        <v>213002</v>
      </c>
      <c r="H881">
        <v>37557</v>
      </c>
      <c r="I881">
        <v>4048</v>
      </c>
      <c r="J881">
        <v>37582</v>
      </c>
      <c r="K881">
        <v>278870</v>
      </c>
      <c r="L881">
        <v>55968</v>
      </c>
      <c r="M881">
        <v>398222</v>
      </c>
      <c r="N881" s="6" t="str">
        <f t="shared" si="13"/>
        <v>A1_R1_C2Normandie2035_2050FeuillusPublic</v>
      </c>
    </row>
    <row r="882" spans="1:14" x14ac:dyDescent="0.3">
      <c r="A882" t="s">
        <v>218</v>
      </c>
      <c r="B882" t="s">
        <v>15</v>
      </c>
      <c r="C882" t="s">
        <v>214</v>
      </c>
      <c r="D882" t="s">
        <v>115</v>
      </c>
      <c r="E882" t="s">
        <v>112</v>
      </c>
      <c r="F882">
        <v>93764</v>
      </c>
      <c r="G882">
        <v>44884</v>
      </c>
      <c r="H882">
        <v>4858</v>
      </c>
      <c r="I882">
        <v>28579</v>
      </c>
      <c r="J882">
        <v>20444</v>
      </c>
      <c r="K882">
        <v>146651</v>
      </c>
      <c r="L882">
        <v>62563</v>
      </c>
      <c r="M882">
        <v>274121</v>
      </c>
      <c r="N882" s="6" t="str">
        <f t="shared" si="13"/>
        <v>A1_R1_C3Normandie2020_2035RésineuxPrivé</v>
      </c>
    </row>
    <row r="883" spans="1:14" x14ac:dyDescent="0.3">
      <c r="A883" t="s">
        <v>218</v>
      </c>
      <c r="B883" t="s">
        <v>15</v>
      </c>
      <c r="C883" t="s">
        <v>214</v>
      </c>
      <c r="D883" t="s">
        <v>115</v>
      </c>
      <c r="E883" t="s">
        <v>113</v>
      </c>
      <c r="F883">
        <v>93317</v>
      </c>
      <c r="G883">
        <v>28739</v>
      </c>
      <c r="H883">
        <v>25177</v>
      </c>
      <c r="I883">
        <v>23183</v>
      </c>
      <c r="J883">
        <v>-9907</v>
      </c>
      <c r="K883">
        <v>127022</v>
      </c>
      <c r="L883">
        <v>20092</v>
      </c>
      <c r="M883">
        <v>117097</v>
      </c>
      <c r="N883" s="6" t="str">
        <f t="shared" si="13"/>
        <v>A1_R1_C3Normandie2020_2035RésineuxPublic</v>
      </c>
    </row>
    <row r="884" spans="1:14" x14ac:dyDescent="0.3">
      <c r="A884" t="s">
        <v>218</v>
      </c>
      <c r="B884" t="s">
        <v>15</v>
      </c>
      <c r="C884" t="s">
        <v>214</v>
      </c>
      <c r="D884" t="s">
        <v>114</v>
      </c>
      <c r="E884" t="s">
        <v>112</v>
      </c>
      <c r="F884">
        <v>171765</v>
      </c>
      <c r="G884">
        <v>357544</v>
      </c>
      <c r="H884">
        <v>3302</v>
      </c>
      <c r="I884">
        <v>60317</v>
      </c>
      <c r="J884">
        <v>366255</v>
      </c>
      <c r="K884">
        <v>482096</v>
      </c>
      <c r="L884">
        <v>355518</v>
      </c>
      <c r="M884">
        <v>1487977</v>
      </c>
      <c r="N884" s="6" t="str">
        <f t="shared" si="13"/>
        <v>A1_R1_C3Normandie2020_2035FeuillusPrivé</v>
      </c>
    </row>
    <row r="885" spans="1:14" x14ac:dyDescent="0.3">
      <c r="A885" t="s">
        <v>218</v>
      </c>
      <c r="B885" t="s">
        <v>15</v>
      </c>
      <c r="C885" t="s">
        <v>214</v>
      </c>
      <c r="D885" t="s">
        <v>114</v>
      </c>
      <c r="E885" t="s">
        <v>113</v>
      </c>
      <c r="F885">
        <v>99071</v>
      </c>
      <c r="G885">
        <v>201558</v>
      </c>
      <c r="H885">
        <v>34739</v>
      </c>
      <c r="I885">
        <v>30791</v>
      </c>
      <c r="J885">
        <v>32825</v>
      </c>
      <c r="K885">
        <v>269565</v>
      </c>
      <c r="L885">
        <v>47080</v>
      </c>
      <c r="M885">
        <v>369174</v>
      </c>
      <c r="N885" s="6" t="str">
        <f t="shared" si="13"/>
        <v>A1_R1_C3Normandie2020_2035FeuillusPublic</v>
      </c>
    </row>
    <row r="886" spans="1:14" x14ac:dyDescent="0.3">
      <c r="A886" t="s">
        <v>218</v>
      </c>
      <c r="B886" t="s">
        <v>15</v>
      </c>
      <c r="C886" t="s">
        <v>215</v>
      </c>
      <c r="D886" t="s">
        <v>115</v>
      </c>
      <c r="E886" t="s">
        <v>112</v>
      </c>
      <c r="F886">
        <v>77551</v>
      </c>
      <c r="G886">
        <v>32997</v>
      </c>
      <c r="H886">
        <v>2874</v>
      </c>
      <c r="I886">
        <v>12594</v>
      </c>
      <c r="J886">
        <v>26684</v>
      </c>
      <c r="K886">
        <v>115861</v>
      </c>
      <c r="L886">
        <v>80666</v>
      </c>
      <c r="M886">
        <v>280230</v>
      </c>
      <c r="N886" s="6" t="str">
        <f t="shared" si="13"/>
        <v>A1_R1_C3Normandie2035_2050RésineuxPrivé</v>
      </c>
    </row>
    <row r="887" spans="1:14" x14ac:dyDescent="0.3">
      <c r="A887" t="s">
        <v>218</v>
      </c>
      <c r="B887" t="s">
        <v>15</v>
      </c>
      <c r="C887" t="s">
        <v>215</v>
      </c>
      <c r="D887" t="s">
        <v>115</v>
      </c>
      <c r="E887" t="s">
        <v>113</v>
      </c>
      <c r="F887">
        <v>63702</v>
      </c>
      <c r="G887">
        <v>19162</v>
      </c>
      <c r="H887">
        <v>25156</v>
      </c>
      <c r="I887">
        <v>0</v>
      </c>
      <c r="J887">
        <v>-4682</v>
      </c>
      <c r="K887">
        <v>86343</v>
      </c>
      <c r="L887">
        <v>25844</v>
      </c>
      <c r="M887">
        <v>96549</v>
      </c>
      <c r="N887" s="6" t="str">
        <f t="shared" si="13"/>
        <v>A1_R1_C3Normandie2035_2050RésineuxPublic</v>
      </c>
    </row>
    <row r="888" spans="1:14" x14ac:dyDescent="0.3">
      <c r="A888" t="s">
        <v>218</v>
      </c>
      <c r="B888" t="s">
        <v>15</v>
      </c>
      <c r="C888" t="s">
        <v>215</v>
      </c>
      <c r="D888" t="s">
        <v>114</v>
      </c>
      <c r="E888" t="s">
        <v>112</v>
      </c>
      <c r="F888">
        <v>185953</v>
      </c>
      <c r="G888">
        <v>402996</v>
      </c>
      <c r="H888">
        <v>2632</v>
      </c>
      <c r="I888">
        <v>12670</v>
      </c>
      <c r="J888">
        <v>300242</v>
      </c>
      <c r="K888">
        <v>525438</v>
      </c>
      <c r="L888">
        <v>472652</v>
      </c>
      <c r="M888">
        <v>1524094</v>
      </c>
      <c r="N888" s="6" t="str">
        <f t="shared" si="13"/>
        <v>A1_R1_C3Normandie2035_2050FeuillusPrivé</v>
      </c>
    </row>
    <row r="889" spans="1:14" x14ac:dyDescent="0.3">
      <c r="A889" t="s">
        <v>218</v>
      </c>
      <c r="B889" t="s">
        <v>15</v>
      </c>
      <c r="C889" t="s">
        <v>215</v>
      </c>
      <c r="D889" t="s">
        <v>114</v>
      </c>
      <c r="E889" t="s">
        <v>113</v>
      </c>
      <c r="F889">
        <v>87476</v>
      </c>
      <c r="G889">
        <v>192969</v>
      </c>
      <c r="H889">
        <v>41140</v>
      </c>
      <c r="I889">
        <v>3694</v>
      </c>
      <c r="J889">
        <v>25583</v>
      </c>
      <c r="K889">
        <v>252573</v>
      </c>
      <c r="L889">
        <v>69116</v>
      </c>
      <c r="M889">
        <v>362337</v>
      </c>
      <c r="N889" s="6" t="str">
        <f t="shared" si="13"/>
        <v>A1_R1_C3Normandie2035_2050FeuillusPublic</v>
      </c>
    </row>
    <row r="890" spans="1:14" x14ac:dyDescent="0.3">
      <c r="A890" t="s">
        <v>218</v>
      </c>
      <c r="B890" t="s">
        <v>16</v>
      </c>
      <c r="C890" t="s">
        <v>214</v>
      </c>
      <c r="D890" t="s">
        <v>115</v>
      </c>
      <c r="E890" t="s">
        <v>112</v>
      </c>
      <c r="F890">
        <v>138825</v>
      </c>
      <c r="G890">
        <v>66002</v>
      </c>
      <c r="H890">
        <v>5833</v>
      </c>
      <c r="I890">
        <v>26646</v>
      </c>
      <c r="J890">
        <v>9103</v>
      </c>
      <c r="K890">
        <v>216626</v>
      </c>
      <c r="L890">
        <v>35830</v>
      </c>
      <c r="M890">
        <v>281844</v>
      </c>
      <c r="N890" s="6" t="str">
        <f t="shared" si="13"/>
        <v>A1_R2_C1Normandie2020_2035RésineuxPrivé</v>
      </c>
    </row>
    <row r="891" spans="1:14" x14ac:dyDescent="0.3">
      <c r="A891" t="s">
        <v>218</v>
      </c>
      <c r="B891" t="s">
        <v>16</v>
      </c>
      <c r="C891" t="s">
        <v>214</v>
      </c>
      <c r="D891" t="s">
        <v>115</v>
      </c>
      <c r="E891" t="s">
        <v>113</v>
      </c>
      <c r="F891">
        <v>96431</v>
      </c>
      <c r="G891">
        <v>30750</v>
      </c>
      <c r="H891">
        <v>17972</v>
      </c>
      <c r="I891">
        <v>14945</v>
      </c>
      <c r="J891">
        <v>-6944</v>
      </c>
      <c r="K891">
        <v>132511</v>
      </c>
      <c r="L891">
        <v>13883</v>
      </c>
      <c r="M891">
        <v>125230</v>
      </c>
      <c r="N891" s="6" t="str">
        <f t="shared" si="13"/>
        <v>A1_R2_C1Normandie2020_2035RésineuxPublic</v>
      </c>
    </row>
    <row r="892" spans="1:14" x14ac:dyDescent="0.3">
      <c r="A892" t="s">
        <v>218</v>
      </c>
      <c r="B892" t="s">
        <v>16</v>
      </c>
      <c r="C892" t="s">
        <v>214</v>
      </c>
      <c r="D892" t="s">
        <v>114</v>
      </c>
      <c r="E892" t="s">
        <v>112</v>
      </c>
      <c r="F892">
        <v>241583</v>
      </c>
      <c r="G892">
        <v>553312</v>
      </c>
      <c r="H892">
        <v>8474</v>
      </c>
      <c r="I892">
        <v>33326</v>
      </c>
      <c r="J892">
        <v>365467</v>
      </c>
      <c r="K892">
        <v>716279</v>
      </c>
      <c r="L892">
        <v>230990</v>
      </c>
      <c r="M892">
        <v>1604015</v>
      </c>
      <c r="N892" s="6" t="str">
        <f t="shared" si="13"/>
        <v>A1_R2_C1Normandie2020_2035FeuillusPrivé</v>
      </c>
    </row>
    <row r="893" spans="1:14" x14ac:dyDescent="0.3">
      <c r="A893" t="s">
        <v>218</v>
      </c>
      <c r="B893" t="s">
        <v>16</v>
      </c>
      <c r="C893" t="s">
        <v>214</v>
      </c>
      <c r="D893" t="s">
        <v>114</v>
      </c>
      <c r="E893" t="s">
        <v>113</v>
      </c>
      <c r="F893">
        <v>110019</v>
      </c>
      <c r="G893">
        <v>226992</v>
      </c>
      <c r="H893">
        <v>23679</v>
      </c>
      <c r="I893">
        <v>25979</v>
      </c>
      <c r="J893">
        <v>38716</v>
      </c>
      <c r="K893">
        <v>302189</v>
      </c>
      <c r="L893">
        <v>31426</v>
      </c>
      <c r="M893">
        <v>397192</v>
      </c>
      <c r="N893" s="6" t="str">
        <f t="shared" si="13"/>
        <v>A1_R2_C1Normandie2020_2035FeuillusPublic</v>
      </c>
    </row>
    <row r="894" spans="1:14" x14ac:dyDescent="0.3">
      <c r="A894" t="s">
        <v>218</v>
      </c>
      <c r="B894" t="s">
        <v>16</v>
      </c>
      <c r="C894" t="s">
        <v>215</v>
      </c>
      <c r="D894" t="s">
        <v>115</v>
      </c>
      <c r="E894" t="s">
        <v>112</v>
      </c>
      <c r="F894">
        <v>141271</v>
      </c>
      <c r="G894">
        <v>57944</v>
      </c>
      <c r="H894">
        <v>4112</v>
      </c>
      <c r="I894">
        <v>502</v>
      </c>
      <c r="J894">
        <v>8612</v>
      </c>
      <c r="K894">
        <v>209984</v>
      </c>
      <c r="L894">
        <v>20659</v>
      </c>
      <c r="M894">
        <v>257938</v>
      </c>
      <c r="N894" s="6" t="str">
        <f t="shared" si="13"/>
        <v>A1_R2_C1Normandie2035_2050RésineuxPrivé</v>
      </c>
    </row>
    <row r="895" spans="1:14" x14ac:dyDescent="0.3">
      <c r="A895" t="s">
        <v>218</v>
      </c>
      <c r="B895" t="s">
        <v>16</v>
      </c>
      <c r="C895" t="s">
        <v>215</v>
      </c>
      <c r="D895" t="s">
        <v>115</v>
      </c>
      <c r="E895" t="s">
        <v>113</v>
      </c>
      <c r="F895">
        <v>82237</v>
      </c>
      <c r="G895">
        <v>25499</v>
      </c>
      <c r="H895">
        <v>13098</v>
      </c>
      <c r="I895">
        <v>0</v>
      </c>
      <c r="J895">
        <v>-4706</v>
      </c>
      <c r="K895">
        <v>112287</v>
      </c>
      <c r="L895">
        <v>10911</v>
      </c>
      <c r="M895">
        <v>107195</v>
      </c>
      <c r="N895" s="6" t="str">
        <f t="shared" si="13"/>
        <v>A1_R2_C1Normandie2035_2050RésineuxPublic</v>
      </c>
    </row>
    <row r="896" spans="1:14" x14ac:dyDescent="0.3">
      <c r="A896" t="s">
        <v>218</v>
      </c>
      <c r="B896" t="s">
        <v>16</v>
      </c>
      <c r="C896" t="s">
        <v>215</v>
      </c>
      <c r="D896" t="s">
        <v>114</v>
      </c>
      <c r="E896" t="s">
        <v>112</v>
      </c>
      <c r="F896">
        <v>288696</v>
      </c>
      <c r="G896">
        <v>692809</v>
      </c>
      <c r="H896">
        <v>11497</v>
      </c>
      <c r="I896">
        <v>5294</v>
      </c>
      <c r="J896">
        <v>387211</v>
      </c>
      <c r="K896">
        <v>868558</v>
      </c>
      <c r="L896">
        <v>215469</v>
      </c>
      <c r="M896">
        <v>1793371</v>
      </c>
      <c r="N896" s="6" t="str">
        <f t="shared" si="13"/>
        <v>A1_R2_C1Normandie2035_2050FeuillusPrivé</v>
      </c>
    </row>
    <row r="897" spans="1:14" x14ac:dyDescent="0.3">
      <c r="A897" t="s">
        <v>218</v>
      </c>
      <c r="B897" t="s">
        <v>16</v>
      </c>
      <c r="C897" t="s">
        <v>215</v>
      </c>
      <c r="D897" t="s">
        <v>114</v>
      </c>
      <c r="E897" t="s">
        <v>113</v>
      </c>
      <c r="F897">
        <v>114557</v>
      </c>
      <c r="G897">
        <v>248527</v>
      </c>
      <c r="H897">
        <v>20648</v>
      </c>
      <c r="I897">
        <v>2973</v>
      </c>
      <c r="J897">
        <v>39467</v>
      </c>
      <c r="K897">
        <v>325165</v>
      </c>
      <c r="L897">
        <v>28854</v>
      </c>
      <c r="M897">
        <v>422035</v>
      </c>
      <c r="N897" s="6" t="str">
        <f t="shared" si="13"/>
        <v>A1_R2_C1Normandie2035_2050FeuillusPublic</v>
      </c>
    </row>
    <row r="898" spans="1:14" x14ac:dyDescent="0.3">
      <c r="A898" t="s">
        <v>218</v>
      </c>
      <c r="B898" t="s">
        <v>17</v>
      </c>
      <c r="C898" t="s">
        <v>214</v>
      </c>
      <c r="D898" t="s">
        <v>115</v>
      </c>
      <c r="E898" t="s">
        <v>112</v>
      </c>
      <c r="F898">
        <v>138825</v>
      </c>
      <c r="G898">
        <v>66002</v>
      </c>
      <c r="H898">
        <v>5833</v>
      </c>
      <c r="I898">
        <v>26646</v>
      </c>
      <c r="J898">
        <v>9103</v>
      </c>
      <c r="K898">
        <v>216626</v>
      </c>
      <c r="L898">
        <v>35830</v>
      </c>
      <c r="M898">
        <v>281844</v>
      </c>
      <c r="N898" s="6" t="str">
        <f t="shared" si="13"/>
        <v>A1_R2_C2Normandie2020_2035RésineuxPrivé</v>
      </c>
    </row>
    <row r="899" spans="1:14" x14ac:dyDescent="0.3">
      <c r="A899" t="s">
        <v>218</v>
      </c>
      <c r="B899" t="s">
        <v>17</v>
      </c>
      <c r="C899" t="s">
        <v>214</v>
      </c>
      <c r="D899" t="s">
        <v>115</v>
      </c>
      <c r="E899" t="s">
        <v>113</v>
      </c>
      <c r="F899">
        <v>96431</v>
      </c>
      <c r="G899">
        <v>30750</v>
      </c>
      <c r="H899">
        <v>17972</v>
      </c>
      <c r="I899">
        <v>14945</v>
      </c>
      <c r="J899">
        <v>-6944</v>
      </c>
      <c r="K899">
        <v>132511</v>
      </c>
      <c r="L899">
        <v>13883</v>
      </c>
      <c r="M899">
        <v>125230</v>
      </c>
      <c r="N899" s="6" t="str">
        <f t="shared" ref="N899:N962" si="14">B899&amp;A899&amp;C899&amp;D899&amp;E899</f>
        <v>A1_R2_C2Normandie2020_2035RésineuxPublic</v>
      </c>
    </row>
    <row r="900" spans="1:14" x14ac:dyDescent="0.3">
      <c r="A900" t="s">
        <v>218</v>
      </c>
      <c r="B900" t="s">
        <v>17</v>
      </c>
      <c r="C900" t="s">
        <v>214</v>
      </c>
      <c r="D900" t="s">
        <v>114</v>
      </c>
      <c r="E900" t="s">
        <v>112</v>
      </c>
      <c r="F900">
        <v>241583</v>
      </c>
      <c r="G900">
        <v>553312</v>
      </c>
      <c r="H900">
        <v>8474</v>
      </c>
      <c r="I900">
        <v>33326</v>
      </c>
      <c r="J900">
        <v>365467</v>
      </c>
      <c r="K900">
        <v>716279</v>
      </c>
      <c r="L900">
        <v>230990</v>
      </c>
      <c r="M900">
        <v>1604015</v>
      </c>
      <c r="N900" s="6" t="str">
        <f t="shared" si="14"/>
        <v>A1_R2_C2Normandie2020_2035FeuillusPrivé</v>
      </c>
    </row>
    <row r="901" spans="1:14" x14ac:dyDescent="0.3">
      <c r="A901" t="s">
        <v>218</v>
      </c>
      <c r="B901" t="s">
        <v>17</v>
      </c>
      <c r="C901" t="s">
        <v>214</v>
      </c>
      <c r="D901" t="s">
        <v>114</v>
      </c>
      <c r="E901" t="s">
        <v>113</v>
      </c>
      <c r="F901">
        <v>110019</v>
      </c>
      <c r="G901">
        <v>226992</v>
      </c>
      <c r="H901">
        <v>23679</v>
      </c>
      <c r="I901">
        <v>25979</v>
      </c>
      <c r="J901">
        <v>38716</v>
      </c>
      <c r="K901">
        <v>302189</v>
      </c>
      <c r="L901">
        <v>31426</v>
      </c>
      <c r="M901">
        <v>397192</v>
      </c>
      <c r="N901" s="6" t="str">
        <f t="shared" si="14"/>
        <v>A1_R2_C2Normandie2020_2035FeuillusPublic</v>
      </c>
    </row>
    <row r="902" spans="1:14" x14ac:dyDescent="0.3">
      <c r="A902" t="s">
        <v>218</v>
      </c>
      <c r="B902" t="s">
        <v>17</v>
      </c>
      <c r="C902" t="s">
        <v>215</v>
      </c>
      <c r="D902" t="s">
        <v>115</v>
      </c>
      <c r="E902" t="s">
        <v>112</v>
      </c>
      <c r="F902">
        <v>93244</v>
      </c>
      <c r="G902">
        <v>38116</v>
      </c>
      <c r="H902">
        <v>3626</v>
      </c>
      <c r="I902">
        <v>491</v>
      </c>
      <c r="J902">
        <v>18634</v>
      </c>
      <c r="K902">
        <v>138392</v>
      </c>
      <c r="L902">
        <v>43309</v>
      </c>
      <c r="M902">
        <v>240890</v>
      </c>
      <c r="N902" s="6" t="str">
        <f t="shared" si="14"/>
        <v>A1_R2_C2Normandie2035_2050RésineuxPrivé</v>
      </c>
    </row>
    <row r="903" spans="1:14" x14ac:dyDescent="0.3">
      <c r="A903" t="s">
        <v>218</v>
      </c>
      <c r="B903" t="s">
        <v>17</v>
      </c>
      <c r="C903" t="s">
        <v>215</v>
      </c>
      <c r="D903" t="s">
        <v>115</v>
      </c>
      <c r="E903" t="s">
        <v>113</v>
      </c>
      <c r="F903">
        <v>70696</v>
      </c>
      <c r="G903">
        <v>21260</v>
      </c>
      <c r="H903">
        <v>23150</v>
      </c>
      <c r="I903">
        <v>0</v>
      </c>
      <c r="J903">
        <v>-5282</v>
      </c>
      <c r="K903">
        <v>95766</v>
      </c>
      <c r="L903">
        <v>22801</v>
      </c>
      <c r="M903">
        <v>101031</v>
      </c>
      <c r="N903" s="6" t="str">
        <f t="shared" si="14"/>
        <v>A1_R2_C2Normandie2035_2050RésineuxPublic</v>
      </c>
    </row>
    <row r="904" spans="1:14" x14ac:dyDescent="0.3">
      <c r="A904" t="s">
        <v>218</v>
      </c>
      <c r="B904" t="s">
        <v>17</v>
      </c>
      <c r="C904" t="s">
        <v>215</v>
      </c>
      <c r="D904" t="s">
        <v>114</v>
      </c>
      <c r="E904" t="s">
        <v>112</v>
      </c>
      <c r="F904">
        <v>212570</v>
      </c>
      <c r="G904">
        <v>488683</v>
      </c>
      <c r="H904">
        <v>4451</v>
      </c>
      <c r="I904">
        <v>5239</v>
      </c>
      <c r="J904">
        <v>355179</v>
      </c>
      <c r="K904">
        <v>624182</v>
      </c>
      <c r="L904">
        <v>390661</v>
      </c>
      <c r="M904">
        <v>1652015</v>
      </c>
      <c r="N904" s="6" t="str">
        <f t="shared" si="14"/>
        <v>A1_R2_C2Normandie2035_2050FeuillusPrivé</v>
      </c>
    </row>
    <row r="905" spans="1:14" x14ac:dyDescent="0.3">
      <c r="A905" t="s">
        <v>218</v>
      </c>
      <c r="B905" t="s">
        <v>17</v>
      </c>
      <c r="C905" t="s">
        <v>215</v>
      </c>
      <c r="D905" t="s">
        <v>114</v>
      </c>
      <c r="E905" t="s">
        <v>113</v>
      </c>
      <c r="F905">
        <v>95852</v>
      </c>
      <c r="G905">
        <v>211440</v>
      </c>
      <c r="H905">
        <v>35099</v>
      </c>
      <c r="I905">
        <v>2942</v>
      </c>
      <c r="J905">
        <v>35384</v>
      </c>
      <c r="K905">
        <v>276077</v>
      </c>
      <c r="L905">
        <v>56931</v>
      </c>
      <c r="M905">
        <v>392184</v>
      </c>
      <c r="N905" s="6" t="str">
        <f t="shared" si="14"/>
        <v>A1_R2_C2Normandie2035_2050FeuillusPublic</v>
      </c>
    </row>
    <row r="906" spans="1:14" x14ac:dyDescent="0.3">
      <c r="A906" t="s">
        <v>218</v>
      </c>
      <c r="B906" t="s">
        <v>18</v>
      </c>
      <c r="C906" t="s">
        <v>214</v>
      </c>
      <c r="D906" t="s">
        <v>115</v>
      </c>
      <c r="E906" t="s">
        <v>112</v>
      </c>
      <c r="F906">
        <v>94243</v>
      </c>
      <c r="G906">
        <v>44632</v>
      </c>
      <c r="H906">
        <v>4701</v>
      </c>
      <c r="I906">
        <v>26663</v>
      </c>
      <c r="J906">
        <v>19004</v>
      </c>
      <c r="K906">
        <v>146857</v>
      </c>
      <c r="L906">
        <v>56128</v>
      </c>
      <c r="M906">
        <v>263972</v>
      </c>
      <c r="N906" s="6" t="str">
        <f t="shared" si="14"/>
        <v>A1_R2_C3Normandie2020_2035RésineuxPrivé</v>
      </c>
    </row>
    <row r="907" spans="1:14" x14ac:dyDescent="0.3">
      <c r="A907" t="s">
        <v>218</v>
      </c>
      <c r="B907" t="s">
        <v>18</v>
      </c>
      <c r="C907" t="s">
        <v>214</v>
      </c>
      <c r="D907" t="s">
        <v>115</v>
      </c>
      <c r="E907" t="s">
        <v>113</v>
      </c>
      <c r="F907">
        <v>87926</v>
      </c>
      <c r="G907">
        <v>27696</v>
      </c>
      <c r="H907">
        <v>25537</v>
      </c>
      <c r="I907">
        <v>14747</v>
      </c>
      <c r="J907">
        <v>-8085</v>
      </c>
      <c r="K907">
        <v>120398</v>
      </c>
      <c r="L907">
        <v>20158</v>
      </c>
      <c r="M907">
        <v>116061</v>
      </c>
      <c r="N907" s="6" t="str">
        <f t="shared" si="14"/>
        <v>A1_R2_C3Normandie2020_2035RésineuxPublic</v>
      </c>
    </row>
    <row r="908" spans="1:14" x14ac:dyDescent="0.3">
      <c r="A908" t="s">
        <v>218</v>
      </c>
      <c r="B908" t="s">
        <v>18</v>
      </c>
      <c r="C908" t="s">
        <v>214</v>
      </c>
      <c r="D908" t="s">
        <v>114</v>
      </c>
      <c r="E908" t="s">
        <v>112</v>
      </c>
      <c r="F908">
        <v>183684</v>
      </c>
      <c r="G908">
        <v>388755</v>
      </c>
      <c r="H908">
        <v>3158</v>
      </c>
      <c r="I908">
        <v>33316</v>
      </c>
      <c r="J908">
        <v>344539</v>
      </c>
      <c r="K908">
        <v>519928</v>
      </c>
      <c r="L908">
        <v>350890</v>
      </c>
      <c r="M908">
        <v>1480863</v>
      </c>
      <c r="N908" s="6" t="str">
        <f t="shared" si="14"/>
        <v>A1_R2_C3Normandie2020_2035FeuillusPrivé</v>
      </c>
    </row>
    <row r="909" spans="1:14" x14ac:dyDescent="0.3">
      <c r="A909" t="s">
        <v>218</v>
      </c>
      <c r="B909" t="s">
        <v>18</v>
      </c>
      <c r="C909" t="s">
        <v>214</v>
      </c>
      <c r="D909" t="s">
        <v>114</v>
      </c>
      <c r="E909" t="s">
        <v>113</v>
      </c>
      <c r="F909">
        <v>99282</v>
      </c>
      <c r="G909">
        <v>204959</v>
      </c>
      <c r="H909">
        <v>34584</v>
      </c>
      <c r="I909">
        <v>25807</v>
      </c>
      <c r="J909">
        <v>30606</v>
      </c>
      <c r="K909">
        <v>273215</v>
      </c>
      <c r="L909">
        <v>46368</v>
      </c>
      <c r="M909">
        <v>367562</v>
      </c>
      <c r="N909" s="6" t="str">
        <f t="shared" si="14"/>
        <v>A1_R2_C3Normandie2020_2035FeuillusPublic</v>
      </c>
    </row>
    <row r="910" spans="1:14" x14ac:dyDescent="0.3">
      <c r="A910" t="s">
        <v>218</v>
      </c>
      <c r="B910" t="s">
        <v>18</v>
      </c>
      <c r="C910" t="s">
        <v>215</v>
      </c>
      <c r="D910" t="s">
        <v>115</v>
      </c>
      <c r="E910" t="s">
        <v>112</v>
      </c>
      <c r="F910">
        <v>65098</v>
      </c>
      <c r="G910">
        <v>26370</v>
      </c>
      <c r="H910">
        <v>2522</v>
      </c>
      <c r="I910">
        <v>412</v>
      </c>
      <c r="J910">
        <v>26490</v>
      </c>
      <c r="K910">
        <v>96307</v>
      </c>
      <c r="L910">
        <v>58979</v>
      </c>
      <c r="M910">
        <v>239296</v>
      </c>
      <c r="N910" s="6" t="str">
        <f t="shared" si="14"/>
        <v>A1_R2_C3Normandie2035_2050RésineuxPrivé</v>
      </c>
    </row>
    <row r="911" spans="1:14" x14ac:dyDescent="0.3">
      <c r="A911" t="s">
        <v>218</v>
      </c>
      <c r="B911" t="s">
        <v>18</v>
      </c>
      <c r="C911" t="s">
        <v>215</v>
      </c>
      <c r="D911" t="s">
        <v>115</v>
      </c>
      <c r="E911" t="s">
        <v>113</v>
      </c>
      <c r="F911">
        <v>64033</v>
      </c>
      <c r="G911">
        <v>19067</v>
      </c>
      <c r="H911">
        <v>26350</v>
      </c>
      <c r="I911">
        <v>0</v>
      </c>
      <c r="J911">
        <v>-5105</v>
      </c>
      <c r="K911">
        <v>86540</v>
      </c>
      <c r="L911">
        <v>25728</v>
      </c>
      <c r="M911">
        <v>95504</v>
      </c>
      <c r="N911" s="6" t="str">
        <f t="shared" si="14"/>
        <v>A1_R2_C3Normandie2035_2050RésineuxPublic</v>
      </c>
    </row>
    <row r="912" spans="1:14" x14ac:dyDescent="0.3">
      <c r="A912" t="s">
        <v>218</v>
      </c>
      <c r="B912" t="s">
        <v>18</v>
      </c>
      <c r="C912" t="s">
        <v>215</v>
      </c>
      <c r="D912" t="s">
        <v>114</v>
      </c>
      <c r="E912" t="s">
        <v>112</v>
      </c>
      <c r="F912">
        <v>174548</v>
      </c>
      <c r="G912">
        <v>387669</v>
      </c>
      <c r="H912">
        <v>2456</v>
      </c>
      <c r="I912">
        <v>4782</v>
      </c>
      <c r="J912">
        <v>304067</v>
      </c>
      <c r="K912">
        <v>501337</v>
      </c>
      <c r="L912">
        <v>462353</v>
      </c>
      <c r="M912">
        <v>1496699</v>
      </c>
      <c r="N912" s="6" t="str">
        <f t="shared" si="14"/>
        <v>A1_R2_C3Normandie2035_2050FeuillusPrivé</v>
      </c>
    </row>
    <row r="913" spans="1:14" x14ac:dyDescent="0.3">
      <c r="A913" t="s">
        <v>218</v>
      </c>
      <c r="B913" t="s">
        <v>18</v>
      </c>
      <c r="C913" t="s">
        <v>215</v>
      </c>
      <c r="D913" t="s">
        <v>114</v>
      </c>
      <c r="E913" t="s">
        <v>113</v>
      </c>
      <c r="F913">
        <v>83963</v>
      </c>
      <c r="G913">
        <v>187596</v>
      </c>
      <c r="H913">
        <v>41506</v>
      </c>
      <c r="I913">
        <v>2687</v>
      </c>
      <c r="J913">
        <v>28804</v>
      </c>
      <c r="K913">
        <v>244626</v>
      </c>
      <c r="L913">
        <v>67869</v>
      </c>
      <c r="M913">
        <v>358922</v>
      </c>
      <c r="N913" s="6" t="str">
        <f t="shared" si="14"/>
        <v>A1_R2_C3Normandie2035_2050FeuillusPublic</v>
      </c>
    </row>
    <row r="914" spans="1:14" x14ac:dyDescent="0.3">
      <c r="A914" t="s">
        <v>218</v>
      </c>
      <c r="B914" t="s">
        <v>19</v>
      </c>
      <c r="C914" t="s">
        <v>214</v>
      </c>
      <c r="D914" t="s">
        <v>115</v>
      </c>
      <c r="E914" t="s">
        <v>112</v>
      </c>
      <c r="F914">
        <v>145636</v>
      </c>
      <c r="G914">
        <v>69802</v>
      </c>
      <c r="H914">
        <v>6151</v>
      </c>
      <c r="I914">
        <v>28420</v>
      </c>
      <c r="J914">
        <v>6621</v>
      </c>
      <c r="K914">
        <v>227878</v>
      </c>
      <c r="L914">
        <v>40607</v>
      </c>
      <c r="M914">
        <v>289434</v>
      </c>
      <c r="N914" s="6" t="str">
        <f t="shared" si="14"/>
        <v>A2_R1_C1Normandie2020_2035RésineuxPrivé</v>
      </c>
    </row>
    <row r="915" spans="1:14" x14ac:dyDescent="0.3">
      <c r="A915" t="s">
        <v>218</v>
      </c>
      <c r="B915" t="s">
        <v>19</v>
      </c>
      <c r="C915" t="s">
        <v>214</v>
      </c>
      <c r="D915" t="s">
        <v>115</v>
      </c>
      <c r="E915" t="s">
        <v>113</v>
      </c>
      <c r="F915">
        <v>109374</v>
      </c>
      <c r="G915">
        <v>34038</v>
      </c>
      <c r="H915">
        <v>17869</v>
      </c>
      <c r="I915">
        <v>23279</v>
      </c>
      <c r="J915">
        <v>-12514</v>
      </c>
      <c r="K915">
        <v>149359</v>
      </c>
      <c r="L915">
        <v>13437</v>
      </c>
      <c r="M915">
        <v>124451</v>
      </c>
      <c r="N915" s="6" t="str">
        <f t="shared" si="14"/>
        <v>A2_R1_C1Normandie2020_2035RésineuxPublic</v>
      </c>
    </row>
    <row r="916" spans="1:14" x14ac:dyDescent="0.3">
      <c r="A916" t="s">
        <v>218</v>
      </c>
      <c r="B916" t="s">
        <v>19</v>
      </c>
      <c r="C916" t="s">
        <v>214</v>
      </c>
      <c r="D916" t="s">
        <v>114</v>
      </c>
      <c r="E916" t="s">
        <v>112</v>
      </c>
      <c r="F916">
        <v>253838</v>
      </c>
      <c r="G916">
        <v>589618</v>
      </c>
      <c r="H916">
        <v>9352</v>
      </c>
      <c r="I916">
        <v>59866</v>
      </c>
      <c r="J916">
        <v>341431</v>
      </c>
      <c r="K916">
        <v>759562</v>
      </c>
      <c r="L916">
        <v>230163</v>
      </c>
      <c r="M916">
        <v>1600143</v>
      </c>
      <c r="N916" s="6" t="str">
        <f t="shared" si="14"/>
        <v>A2_R1_C1Normandie2020_2035FeuillusPrivé</v>
      </c>
    </row>
    <row r="917" spans="1:14" x14ac:dyDescent="0.3">
      <c r="A917" t="s">
        <v>218</v>
      </c>
      <c r="B917" t="s">
        <v>19</v>
      </c>
      <c r="C917" t="s">
        <v>214</v>
      </c>
      <c r="D917" t="s">
        <v>114</v>
      </c>
      <c r="E917" t="s">
        <v>113</v>
      </c>
      <c r="F917">
        <v>116335</v>
      </c>
      <c r="G917">
        <v>238686</v>
      </c>
      <c r="H917">
        <v>23466</v>
      </c>
      <c r="I917">
        <v>30842</v>
      </c>
      <c r="J917">
        <v>29442</v>
      </c>
      <c r="K917">
        <v>318073</v>
      </c>
      <c r="L917">
        <v>31475</v>
      </c>
      <c r="M917">
        <v>395922</v>
      </c>
      <c r="N917" s="6" t="str">
        <f t="shared" si="14"/>
        <v>A2_R1_C1Normandie2020_2035FeuillusPublic</v>
      </c>
    </row>
    <row r="918" spans="1:14" x14ac:dyDescent="0.3">
      <c r="A918" t="s">
        <v>218</v>
      </c>
      <c r="B918" t="s">
        <v>19</v>
      </c>
      <c r="C918" t="s">
        <v>215</v>
      </c>
      <c r="D918" t="s">
        <v>115</v>
      </c>
      <c r="E918" t="s">
        <v>112</v>
      </c>
      <c r="F918">
        <v>165971</v>
      </c>
      <c r="G918">
        <v>69334</v>
      </c>
      <c r="H918">
        <v>5406</v>
      </c>
      <c r="I918">
        <v>15500</v>
      </c>
      <c r="J918">
        <v>3800</v>
      </c>
      <c r="K918">
        <v>247269</v>
      </c>
      <c r="L918">
        <v>29511</v>
      </c>
      <c r="M918">
        <v>287474</v>
      </c>
      <c r="N918" s="6" t="str">
        <f t="shared" si="14"/>
        <v>A2_R1_C1Normandie2035_2050RésineuxPrivé</v>
      </c>
    </row>
    <row r="919" spans="1:14" x14ac:dyDescent="0.3">
      <c r="A919" t="s">
        <v>218</v>
      </c>
      <c r="B919" t="s">
        <v>19</v>
      </c>
      <c r="C919" t="s">
        <v>215</v>
      </c>
      <c r="D919" t="s">
        <v>115</v>
      </c>
      <c r="E919" t="s">
        <v>113</v>
      </c>
      <c r="F919">
        <v>83391</v>
      </c>
      <c r="G919">
        <v>26165</v>
      </c>
      <c r="H919">
        <v>12058</v>
      </c>
      <c r="I919">
        <v>0</v>
      </c>
      <c r="J919">
        <v>-5315</v>
      </c>
      <c r="K919">
        <v>114245</v>
      </c>
      <c r="L919">
        <v>10116</v>
      </c>
      <c r="M919">
        <v>106286</v>
      </c>
      <c r="N919" s="6" t="str">
        <f t="shared" si="14"/>
        <v>A2_R1_C1Normandie2035_2050RésineuxPublic</v>
      </c>
    </row>
    <row r="920" spans="1:14" x14ac:dyDescent="0.3">
      <c r="A920" t="s">
        <v>218</v>
      </c>
      <c r="B920" t="s">
        <v>19</v>
      </c>
      <c r="C920" t="s">
        <v>215</v>
      </c>
      <c r="D920" t="s">
        <v>114</v>
      </c>
      <c r="E920" t="s">
        <v>112</v>
      </c>
      <c r="F920">
        <v>338561</v>
      </c>
      <c r="G920">
        <v>821338</v>
      </c>
      <c r="H920">
        <v>20333</v>
      </c>
      <c r="I920">
        <v>14017</v>
      </c>
      <c r="J920">
        <v>299393</v>
      </c>
      <c r="K920">
        <v>1025431</v>
      </c>
      <c r="L920">
        <v>201218</v>
      </c>
      <c r="M920">
        <v>1773701</v>
      </c>
      <c r="N920" s="6" t="str">
        <f t="shared" si="14"/>
        <v>A2_R1_C1Normandie2035_2050FeuillusPrivé</v>
      </c>
    </row>
    <row r="921" spans="1:14" x14ac:dyDescent="0.3">
      <c r="A921" t="s">
        <v>218</v>
      </c>
      <c r="B921" t="s">
        <v>19</v>
      </c>
      <c r="C921" t="s">
        <v>215</v>
      </c>
      <c r="D921" t="s">
        <v>114</v>
      </c>
      <c r="E921" t="s">
        <v>113</v>
      </c>
      <c r="F921">
        <v>119902</v>
      </c>
      <c r="G921">
        <v>258031</v>
      </c>
      <c r="H921">
        <v>20072</v>
      </c>
      <c r="I921">
        <v>4091</v>
      </c>
      <c r="J921">
        <v>29150</v>
      </c>
      <c r="K921">
        <v>338454</v>
      </c>
      <c r="L921">
        <v>28149</v>
      </c>
      <c r="M921">
        <v>415519</v>
      </c>
      <c r="N921" s="6" t="str">
        <f t="shared" si="14"/>
        <v>A2_R1_C1Normandie2035_2050FeuillusPublic</v>
      </c>
    </row>
    <row r="922" spans="1:14" x14ac:dyDescent="0.3">
      <c r="A922" t="s">
        <v>218</v>
      </c>
      <c r="B922" t="s">
        <v>20</v>
      </c>
      <c r="C922" t="s">
        <v>214</v>
      </c>
      <c r="D922" t="s">
        <v>115</v>
      </c>
      <c r="E922" t="s">
        <v>112</v>
      </c>
      <c r="F922">
        <v>145636</v>
      </c>
      <c r="G922">
        <v>69802</v>
      </c>
      <c r="H922">
        <v>6151</v>
      </c>
      <c r="I922">
        <v>28420</v>
      </c>
      <c r="J922">
        <v>6621</v>
      </c>
      <c r="K922">
        <v>227878</v>
      </c>
      <c r="L922">
        <v>40607</v>
      </c>
      <c r="M922">
        <v>289434</v>
      </c>
      <c r="N922" s="6" t="str">
        <f t="shared" si="14"/>
        <v>A2_R1_C2Normandie2020_2035RésineuxPrivé</v>
      </c>
    </row>
    <row r="923" spans="1:14" x14ac:dyDescent="0.3">
      <c r="A923" t="s">
        <v>218</v>
      </c>
      <c r="B923" t="s">
        <v>20</v>
      </c>
      <c r="C923" t="s">
        <v>214</v>
      </c>
      <c r="D923" t="s">
        <v>115</v>
      </c>
      <c r="E923" t="s">
        <v>113</v>
      </c>
      <c r="F923">
        <v>109374</v>
      </c>
      <c r="G923">
        <v>34038</v>
      </c>
      <c r="H923">
        <v>17869</v>
      </c>
      <c r="I923">
        <v>23279</v>
      </c>
      <c r="J923">
        <v>-12514</v>
      </c>
      <c r="K923">
        <v>149359</v>
      </c>
      <c r="L923">
        <v>13437</v>
      </c>
      <c r="M923">
        <v>124451</v>
      </c>
      <c r="N923" s="6" t="str">
        <f t="shared" si="14"/>
        <v>A2_R1_C2Normandie2020_2035RésineuxPublic</v>
      </c>
    </row>
    <row r="924" spans="1:14" x14ac:dyDescent="0.3">
      <c r="A924" t="s">
        <v>218</v>
      </c>
      <c r="B924" t="s">
        <v>20</v>
      </c>
      <c r="C924" t="s">
        <v>214</v>
      </c>
      <c r="D924" t="s">
        <v>114</v>
      </c>
      <c r="E924" t="s">
        <v>112</v>
      </c>
      <c r="F924">
        <v>253838</v>
      </c>
      <c r="G924">
        <v>589618</v>
      </c>
      <c r="H924">
        <v>9352</v>
      </c>
      <c r="I924">
        <v>59866</v>
      </c>
      <c r="J924">
        <v>341431</v>
      </c>
      <c r="K924">
        <v>759562</v>
      </c>
      <c r="L924">
        <v>230163</v>
      </c>
      <c r="M924">
        <v>1600143</v>
      </c>
      <c r="N924" s="6" t="str">
        <f t="shared" si="14"/>
        <v>A2_R1_C2Normandie2020_2035FeuillusPrivé</v>
      </c>
    </row>
    <row r="925" spans="1:14" x14ac:dyDescent="0.3">
      <c r="A925" t="s">
        <v>218</v>
      </c>
      <c r="B925" t="s">
        <v>20</v>
      </c>
      <c r="C925" t="s">
        <v>214</v>
      </c>
      <c r="D925" t="s">
        <v>114</v>
      </c>
      <c r="E925" t="s">
        <v>113</v>
      </c>
      <c r="F925">
        <v>116335</v>
      </c>
      <c r="G925">
        <v>238686</v>
      </c>
      <c r="H925">
        <v>23466</v>
      </c>
      <c r="I925">
        <v>30842</v>
      </c>
      <c r="J925">
        <v>29442</v>
      </c>
      <c r="K925">
        <v>318073</v>
      </c>
      <c r="L925">
        <v>31475</v>
      </c>
      <c r="M925">
        <v>395922</v>
      </c>
      <c r="N925" s="6" t="str">
        <f t="shared" si="14"/>
        <v>A2_R1_C2Normandie2020_2035FeuillusPublic</v>
      </c>
    </row>
    <row r="926" spans="1:14" x14ac:dyDescent="0.3">
      <c r="A926" t="s">
        <v>218</v>
      </c>
      <c r="B926" t="s">
        <v>20</v>
      </c>
      <c r="C926" t="s">
        <v>215</v>
      </c>
      <c r="D926" t="s">
        <v>115</v>
      </c>
      <c r="E926" t="s">
        <v>112</v>
      </c>
      <c r="F926">
        <v>129459</v>
      </c>
      <c r="G926">
        <v>54806</v>
      </c>
      <c r="H926">
        <v>5693</v>
      </c>
      <c r="I926">
        <v>15155</v>
      </c>
      <c r="J926">
        <v>8629</v>
      </c>
      <c r="K926">
        <v>193530</v>
      </c>
      <c r="L926">
        <v>50574</v>
      </c>
      <c r="M926">
        <v>270678</v>
      </c>
      <c r="N926" s="6" t="str">
        <f t="shared" si="14"/>
        <v>A2_R1_C2Normandie2035_2050RésineuxPrivé</v>
      </c>
    </row>
    <row r="927" spans="1:14" x14ac:dyDescent="0.3">
      <c r="A927" t="s">
        <v>218</v>
      </c>
      <c r="B927" t="s">
        <v>20</v>
      </c>
      <c r="C927" t="s">
        <v>215</v>
      </c>
      <c r="D927" t="s">
        <v>115</v>
      </c>
      <c r="E927" t="s">
        <v>113</v>
      </c>
      <c r="F927">
        <v>74898</v>
      </c>
      <c r="G927">
        <v>22843</v>
      </c>
      <c r="H927">
        <v>22184</v>
      </c>
      <c r="I927">
        <v>0</v>
      </c>
      <c r="J927">
        <v>-6432</v>
      </c>
      <c r="K927">
        <v>101853</v>
      </c>
      <c r="L927">
        <v>18453</v>
      </c>
      <c r="M927">
        <v>98889</v>
      </c>
      <c r="N927" s="6" t="str">
        <f t="shared" si="14"/>
        <v>A2_R1_C2Normandie2035_2050RésineuxPublic</v>
      </c>
    </row>
    <row r="928" spans="1:14" x14ac:dyDescent="0.3">
      <c r="A928" t="s">
        <v>218</v>
      </c>
      <c r="B928" t="s">
        <v>20</v>
      </c>
      <c r="C928" t="s">
        <v>215</v>
      </c>
      <c r="D928" t="s">
        <v>114</v>
      </c>
      <c r="E928" t="s">
        <v>112</v>
      </c>
      <c r="F928">
        <v>257889</v>
      </c>
      <c r="G928">
        <v>589575</v>
      </c>
      <c r="H928">
        <v>10677</v>
      </c>
      <c r="I928">
        <v>13871</v>
      </c>
      <c r="J928">
        <v>289235</v>
      </c>
      <c r="K928">
        <v>752264</v>
      </c>
      <c r="L928">
        <v>374380</v>
      </c>
      <c r="M928">
        <v>1642592</v>
      </c>
      <c r="N928" s="6" t="str">
        <f t="shared" si="14"/>
        <v>A2_R1_C2Normandie2035_2050FeuillusPrivé</v>
      </c>
    </row>
    <row r="929" spans="1:14" x14ac:dyDescent="0.3">
      <c r="A929" t="s">
        <v>218</v>
      </c>
      <c r="B929" t="s">
        <v>20</v>
      </c>
      <c r="C929" t="s">
        <v>215</v>
      </c>
      <c r="D929" t="s">
        <v>114</v>
      </c>
      <c r="E929" t="s">
        <v>113</v>
      </c>
      <c r="F929">
        <v>107490</v>
      </c>
      <c r="G929">
        <v>229887</v>
      </c>
      <c r="H929">
        <v>36567</v>
      </c>
      <c r="I929">
        <v>4048</v>
      </c>
      <c r="J929">
        <v>18736</v>
      </c>
      <c r="K929">
        <v>302500</v>
      </c>
      <c r="L929">
        <v>51446</v>
      </c>
      <c r="M929">
        <v>382631</v>
      </c>
      <c r="N929" s="6" t="str">
        <f t="shared" si="14"/>
        <v>A2_R1_C2Normandie2035_2050FeuillusPublic</v>
      </c>
    </row>
    <row r="930" spans="1:14" x14ac:dyDescent="0.3">
      <c r="A930" t="s">
        <v>218</v>
      </c>
      <c r="B930" t="s">
        <v>21</v>
      </c>
      <c r="C930" t="s">
        <v>214</v>
      </c>
      <c r="D930" t="s">
        <v>115</v>
      </c>
      <c r="E930" t="s">
        <v>112</v>
      </c>
      <c r="F930">
        <v>115308</v>
      </c>
      <c r="G930">
        <v>55531</v>
      </c>
      <c r="H930">
        <v>6323</v>
      </c>
      <c r="I930">
        <v>28522</v>
      </c>
      <c r="J930">
        <v>9799</v>
      </c>
      <c r="K930">
        <v>180714</v>
      </c>
      <c r="L930">
        <v>58210</v>
      </c>
      <c r="M930">
        <v>270288</v>
      </c>
      <c r="N930" s="6" t="str">
        <f t="shared" si="14"/>
        <v>A2_R1_C3Normandie2020_2035RésineuxPrivé</v>
      </c>
    </row>
    <row r="931" spans="1:14" x14ac:dyDescent="0.3">
      <c r="A931" t="s">
        <v>218</v>
      </c>
      <c r="B931" t="s">
        <v>21</v>
      </c>
      <c r="C931" t="s">
        <v>214</v>
      </c>
      <c r="D931" t="s">
        <v>115</v>
      </c>
      <c r="E931" t="s">
        <v>113</v>
      </c>
      <c r="F931">
        <v>96431</v>
      </c>
      <c r="G931">
        <v>29689</v>
      </c>
      <c r="H931">
        <v>25371</v>
      </c>
      <c r="I931">
        <v>22926</v>
      </c>
      <c r="J931">
        <v>-11251</v>
      </c>
      <c r="K931">
        <v>131263</v>
      </c>
      <c r="L931">
        <v>19406</v>
      </c>
      <c r="M931">
        <v>116461</v>
      </c>
      <c r="N931" s="6" t="str">
        <f t="shared" si="14"/>
        <v>A2_R1_C3Normandie2020_2035RésineuxPublic</v>
      </c>
    </row>
    <row r="932" spans="1:14" x14ac:dyDescent="0.3">
      <c r="A932" t="s">
        <v>218</v>
      </c>
      <c r="B932" t="s">
        <v>21</v>
      </c>
      <c r="C932" t="s">
        <v>214</v>
      </c>
      <c r="D932" t="s">
        <v>114</v>
      </c>
      <c r="E932" t="s">
        <v>112</v>
      </c>
      <c r="F932">
        <v>197240</v>
      </c>
      <c r="G932">
        <v>424269</v>
      </c>
      <c r="H932">
        <v>5645</v>
      </c>
      <c r="I932">
        <v>59893</v>
      </c>
      <c r="J932">
        <v>321610</v>
      </c>
      <c r="K932">
        <v>563894</v>
      </c>
      <c r="L932">
        <v>348577</v>
      </c>
      <c r="M932">
        <v>1478369</v>
      </c>
      <c r="N932" s="6" t="str">
        <f t="shared" si="14"/>
        <v>A2_R1_C3Normandie2020_2035FeuillusPrivé</v>
      </c>
    </row>
    <row r="933" spans="1:14" x14ac:dyDescent="0.3">
      <c r="A933" t="s">
        <v>218</v>
      </c>
      <c r="B933" t="s">
        <v>21</v>
      </c>
      <c r="C933" t="s">
        <v>214</v>
      </c>
      <c r="D933" t="s">
        <v>114</v>
      </c>
      <c r="E933" t="s">
        <v>113</v>
      </c>
      <c r="F933">
        <v>103350</v>
      </c>
      <c r="G933">
        <v>209717</v>
      </c>
      <c r="H933">
        <v>34757</v>
      </c>
      <c r="I933">
        <v>30674</v>
      </c>
      <c r="J933">
        <v>26663</v>
      </c>
      <c r="K933">
        <v>280622</v>
      </c>
      <c r="L933">
        <v>46177</v>
      </c>
      <c r="M933">
        <v>367834</v>
      </c>
      <c r="N933" s="6" t="str">
        <f t="shared" si="14"/>
        <v>A2_R1_C3Normandie2020_2035FeuillusPublic</v>
      </c>
    </row>
    <row r="934" spans="1:14" x14ac:dyDescent="0.3">
      <c r="A934" t="s">
        <v>218</v>
      </c>
      <c r="B934" t="s">
        <v>21</v>
      </c>
      <c r="C934" t="s">
        <v>215</v>
      </c>
      <c r="D934" t="s">
        <v>115</v>
      </c>
      <c r="E934" t="s">
        <v>112</v>
      </c>
      <c r="F934">
        <v>100875</v>
      </c>
      <c r="G934">
        <v>42252</v>
      </c>
      <c r="H934">
        <v>4582</v>
      </c>
      <c r="I934">
        <v>12594</v>
      </c>
      <c r="J934">
        <v>15167</v>
      </c>
      <c r="K934">
        <v>150230</v>
      </c>
      <c r="L934">
        <v>69086</v>
      </c>
      <c r="M934">
        <v>266643</v>
      </c>
      <c r="N934" s="6" t="str">
        <f t="shared" si="14"/>
        <v>A2_R1_C3Normandie2035_2050RésineuxPrivé</v>
      </c>
    </row>
    <row r="935" spans="1:14" x14ac:dyDescent="0.3">
      <c r="A935" t="s">
        <v>218</v>
      </c>
      <c r="B935" t="s">
        <v>21</v>
      </c>
      <c r="C935" t="s">
        <v>215</v>
      </c>
      <c r="D935" t="s">
        <v>115</v>
      </c>
      <c r="E935" t="s">
        <v>113</v>
      </c>
      <c r="F935">
        <v>70211</v>
      </c>
      <c r="G935">
        <v>21170</v>
      </c>
      <c r="H935">
        <v>26369</v>
      </c>
      <c r="I935">
        <v>0</v>
      </c>
      <c r="J935">
        <v>-7035</v>
      </c>
      <c r="K935">
        <v>95226</v>
      </c>
      <c r="L935">
        <v>22997</v>
      </c>
      <c r="M935">
        <v>95286</v>
      </c>
      <c r="N935" s="6" t="str">
        <f t="shared" si="14"/>
        <v>A2_R1_C3Normandie2035_2050RésineuxPublic</v>
      </c>
    </row>
    <row r="936" spans="1:14" x14ac:dyDescent="0.3">
      <c r="A936" t="s">
        <v>218</v>
      </c>
      <c r="B936" t="s">
        <v>21</v>
      </c>
      <c r="C936" t="s">
        <v>215</v>
      </c>
      <c r="D936" t="s">
        <v>114</v>
      </c>
      <c r="E936" t="s">
        <v>112</v>
      </c>
      <c r="F936">
        <v>214403</v>
      </c>
      <c r="G936">
        <v>464537</v>
      </c>
      <c r="H936">
        <v>4640</v>
      </c>
      <c r="I936">
        <v>12670</v>
      </c>
      <c r="J936">
        <v>252317</v>
      </c>
      <c r="K936">
        <v>603537</v>
      </c>
      <c r="L936">
        <v>451757</v>
      </c>
      <c r="M936">
        <v>1493831</v>
      </c>
      <c r="N936" s="6" t="str">
        <f t="shared" si="14"/>
        <v>A2_R1_C3Normandie2035_2050FeuillusPrivé</v>
      </c>
    </row>
    <row r="937" spans="1:14" x14ac:dyDescent="0.3">
      <c r="A937" t="s">
        <v>218</v>
      </c>
      <c r="B937" t="s">
        <v>21</v>
      </c>
      <c r="C937" t="s">
        <v>215</v>
      </c>
      <c r="D937" t="s">
        <v>114</v>
      </c>
      <c r="E937" t="s">
        <v>113</v>
      </c>
      <c r="F937">
        <v>99932</v>
      </c>
      <c r="G937">
        <v>213057</v>
      </c>
      <c r="H937">
        <v>45283</v>
      </c>
      <c r="I937">
        <v>3694</v>
      </c>
      <c r="J937">
        <v>10271</v>
      </c>
      <c r="K937">
        <v>280888</v>
      </c>
      <c r="L937">
        <v>62059</v>
      </c>
      <c r="M937">
        <v>355664</v>
      </c>
      <c r="N937" s="6" t="str">
        <f t="shared" si="14"/>
        <v>A2_R1_C3Normandie2035_2050FeuillusPublic</v>
      </c>
    </row>
    <row r="938" spans="1:14" x14ac:dyDescent="0.3">
      <c r="A938" t="s">
        <v>218</v>
      </c>
      <c r="B938" t="s">
        <v>22</v>
      </c>
      <c r="C938" t="s">
        <v>214</v>
      </c>
      <c r="D938" t="s">
        <v>115</v>
      </c>
      <c r="E938" t="s">
        <v>112</v>
      </c>
      <c r="F938">
        <v>149018</v>
      </c>
      <c r="G938">
        <v>70671</v>
      </c>
      <c r="H938">
        <v>6305</v>
      </c>
      <c r="I938">
        <v>26349</v>
      </c>
      <c r="J938">
        <v>3557</v>
      </c>
      <c r="K938">
        <v>232335</v>
      </c>
      <c r="L938">
        <v>34488</v>
      </c>
      <c r="M938">
        <v>278766</v>
      </c>
      <c r="N938" s="6" t="str">
        <f t="shared" si="14"/>
        <v>A2_R2_C1Normandie2020_2035RésineuxPrivé</v>
      </c>
    </row>
    <row r="939" spans="1:14" x14ac:dyDescent="0.3">
      <c r="A939" t="s">
        <v>218</v>
      </c>
      <c r="B939" t="s">
        <v>22</v>
      </c>
      <c r="C939" t="s">
        <v>214</v>
      </c>
      <c r="D939" t="s">
        <v>115</v>
      </c>
      <c r="E939" t="s">
        <v>113</v>
      </c>
      <c r="F939">
        <v>104209</v>
      </c>
      <c r="G939">
        <v>33036</v>
      </c>
      <c r="H939">
        <v>17973</v>
      </c>
      <c r="I939">
        <v>14526</v>
      </c>
      <c r="J939">
        <v>-10530</v>
      </c>
      <c r="K939">
        <v>143014</v>
      </c>
      <c r="L939">
        <v>13379</v>
      </c>
      <c r="M939">
        <v>124086</v>
      </c>
      <c r="N939" s="6" t="str">
        <f t="shared" si="14"/>
        <v>A2_R2_C1Normandie2020_2035RésineuxPublic</v>
      </c>
    </row>
    <row r="940" spans="1:14" x14ac:dyDescent="0.3">
      <c r="A940" t="s">
        <v>218</v>
      </c>
      <c r="B940" t="s">
        <v>22</v>
      </c>
      <c r="C940" t="s">
        <v>214</v>
      </c>
      <c r="D940" t="s">
        <v>114</v>
      </c>
      <c r="E940" t="s">
        <v>112</v>
      </c>
      <c r="F940">
        <v>261359</v>
      </c>
      <c r="G940">
        <v>608279</v>
      </c>
      <c r="H940">
        <v>10319</v>
      </c>
      <c r="I940">
        <v>33043</v>
      </c>
      <c r="J940">
        <v>327906</v>
      </c>
      <c r="K940">
        <v>782183</v>
      </c>
      <c r="L940">
        <v>226969</v>
      </c>
      <c r="M940">
        <v>1594936</v>
      </c>
      <c r="N940" s="6" t="str">
        <f t="shared" si="14"/>
        <v>A2_R2_C1Normandie2020_2035FeuillusPrivé</v>
      </c>
    </row>
    <row r="941" spans="1:14" x14ac:dyDescent="0.3">
      <c r="A941" t="s">
        <v>218</v>
      </c>
      <c r="B941" t="s">
        <v>22</v>
      </c>
      <c r="C941" t="s">
        <v>214</v>
      </c>
      <c r="D941" t="s">
        <v>114</v>
      </c>
      <c r="E941" t="s">
        <v>113</v>
      </c>
      <c r="F941">
        <v>116551</v>
      </c>
      <c r="G941">
        <v>241216</v>
      </c>
      <c r="H941">
        <v>23427</v>
      </c>
      <c r="I941">
        <v>25776</v>
      </c>
      <c r="J941">
        <v>27337</v>
      </c>
      <c r="K941">
        <v>320835</v>
      </c>
      <c r="L941">
        <v>31108</v>
      </c>
      <c r="M941">
        <v>394074</v>
      </c>
      <c r="N941" s="6" t="str">
        <f t="shared" si="14"/>
        <v>A2_R2_C1Normandie2020_2035FeuillusPublic</v>
      </c>
    </row>
    <row r="942" spans="1:14" x14ac:dyDescent="0.3">
      <c r="A942" t="s">
        <v>218</v>
      </c>
      <c r="B942" t="s">
        <v>22</v>
      </c>
      <c r="C942" t="s">
        <v>215</v>
      </c>
      <c r="D942" t="s">
        <v>115</v>
      </c>
      <c r="E942" t="s">
        <v>112</v>
      </c>
      <c r="F942">
        <v>155157</v>
      </c>
      <c r="G942">
        <v>62982</v>
      </c>
      <c r="H942">
        <v>5341</v>
      </c>
      <c r="I942">
        <v>502</v>
      </c>
      <c r="J942">
        <v>642</v>
      </c>
      <c r="K942">
        <v>229863</v>
      </c>
      <c r="L942">
        <v>17781</v>
      </c>
      <c r="M942">
        <v>249486</v>
      </c>
      <c r="N942" s="6" t="str">
        <f t="shared" si="14"/>
        <v>A2_R2_C1Normandie2035_2050RésineuxPrivé</v>
      </c>
    </row>
    <row r="943" spans="1:14" x14ac:dyDescent="0.3">
      <c r="A943" t="s">
        <v>218</v>
      </c>
      <c r="B943" t="s">
        <v>22</v>
      </c>
      <c r="C943" t="s">
        <v>215</v>
      </c>
      <c r="D943" t="s">
        <v>115</v>
      </c>
      <c r="E943" t="s">
        <v>113</v>
      </c>
      <c r="F943">
        <v>85921</v>
      </c>
      <c r="G943">
        <v>26792</v>
      </c>
      <c r="H943">
        <v>12490</v>
      </c>
      <c r="I943">
        <v>0</v>
      </c>
      <c r="J943">
        <v>-6906</v>
      </c>
      <c r="K943">
        <v>117481</v>
      </c>
      <c r="L943">
        <v>9798</v>
      </c>
      <c r="M943">
        <v>104449</v>
      </c>
      <c r="N943" s="6" t="str">
        <f t="shared" si="14"/>
        <v>A2_R2_C1Normandie2035_2050RésineuxPublic</v>
      </c>
    </row>
    <row r="944" spans="1:14" x14ac:dyDescent="0.3">
      <c r="A944" t="s">
        <v>218</v>
      </c>
      <c r="B944" t="s">
        <v>22</v>
      </c>
      <c r="C944" t="s">
        <v>215</v>
      </c>
      <c r="D944" t="s">
        <v>114</v>
      </c>
      <c r="E944" t="s">
        <v>112</v>
      </c>
      <c r="F944">
        <v>328255</v>
      </c>
      <c r="G944">
        <v>805285</v>
      </c>
      <c r="H944">
        <v>19231</v>
      </c>
      <c r="I944">
        <v>5294</v>
      </c>
      <c r="J944">
        <v>302021</v>
      </c>
      <c r="K944">
        <v>1001335</v>
      </c>
      <c r="L944">
        <v>198075</v>
      </c>
      <c r="M944">
        <v>1751072</v>
      </c>
      <c r="N944" s="6" t="str">
        <f t="shared" si="14"/>
        <v>A2_R2_C1Normandie2035_2050FeuillusPrivé</v>
      </c>
    </row>
    <row r="945" spans="1:14" x14ac:dyDescent="0.3">
      <c r="A945" t="s">
        <v>218</v>
      </c>
      <c r="B945" t="s">
        <v>22</v>
      </c>
      <c r="C945" t="s">
        <v>215</v>
      </c>
      <c r="D945" t="s">
        <v>114</v>
      </c>
      <c r="E945" t="s">
        <v>113</v>
      </c>
      <c r="F945">
        <v>118859</v>
      </c>
      <c r="G945">
        <v>256835</v>
      </c>
      <c r="H945">
        <v>19845</v>
      </c>
      <c r="I945">
        <v>2973</v>
      </c>
      <c r="J945">
        <v>28292</v>
      </c>
      <c r="K945">
        <v>336247</v>
      </c>
      <c r="L945">
        <v>27679</v>
      </c>
      <c r="M945">
        <v>411105</v>
      </c>
      <c r="N945" s="6" t="str">
        <f t="shared" si="14"/>
        <v>A2_R2_C1Normandie2035_2050FeuillusPublic</v>
      </c>
    </row>
    <row r="946" spans="1:14" x14ac:dyDescent="0.3">
      <c r="A946" t="s">
        <v>218</v>
      </c>
      <c r="B946" t="s">
        <v>23</v>
      </c>
      <c r="C946" t="s">
        <v>214</v>
      </c>
      <c r="D946" t="s">
        <v>115</v>
      </c>
      <c r="E946" t="s">
        <v>112</v>
      </c>
      <c r="F946">
        <v>149018</v>
      </c>
      <c r="G946">
        <v>70671</v>
      </c>
      <c r="H946">
        <v>6305</v>
      </c>
      <c r="I946">
        <v>26349</v>
      </c>
      <c r="J946">
        <v>3557</v>
      </c>
      <c r="K946">
        <v>232335</v>
      </c>
      <c r="L946">
        <v>34488</v>
      </c>
      <c r="M946">
        <v>278766</v>
      </c>
      <c r="N946" s="6" t="str">
        <f t="shared" si="14"/>
        <v>A2_R2_C2Normandie2020_2035RésineuxPrivé</v>
      </c>
    </row>
    <row r="947" spans="1:14" x14ac:dyDescent="0.3">
      <c r="A947" t="s">
        <v>218</v>
      </c>
      <c r="B947" t="s">
        <v>23</v>
      </c>
      <c r="C947" t="s">
        <v>214</v>
      </c>
      <c r="D947" t="s">
        <v>115</v>
      </c>
      <c r="E947" t="s">
        <v>113</v>
      </c>
      <c r="F947">
        <v>104209</v>
      </c>
      <c r="G947">
        <v>33036</v>
      </c>
      <c r="H947">
        <v>17973</v>
      </c>
      <c r="I947">
        <v>14526</v>
      </c>
      <c r="J947">
        <v>-10530</v>
      </c>
      <c r="K947">
        <v>143014</v>
      </c>
      <c r="L947">
        <v>13379</v>
      </c>
      <c r="M947">
        <v>124086</v>
      </c>
      <c r="N947" s="6" t="str">
        <f t="shared" si="14"/>
        <v>A2_R2_C2Normandie2020_2035RésineuxPublic</v>
      </c>
    </row>
    <row r="948" spans="1:14" x14ac:dyDescent="0.3">
      <c r="A948" t="s">
        <v>218</v>
      </c>
      <c r="B948" t="s">
        <v>23</v>
      </c>
      <c r="C948" t="s">
        <v>214</v>
      </c>
      <c r="D948" t="s">
        <v>114</v>
      </c>
      <c r="E948" t="s">
        <v>112</v>
      </c>
      <c r="F948">
        <v>261359</v>
      </c>
      <c r="G948">
        <v>608279</v>
      </c>
      <c r="H948">
        <v>10319</v>
      </c>
      <c r="I948">
        <v>33043</v>
      </c>
      <c r="J948">
        <v>327906</v>
      </c>
      <c r="K948">
        <v>782183</v>
      </c>
      <c r="L948">
        <v>226969</v>
      </c>
      <c r="M948">
        <v>1594936</v>
      </c>
      <c r="N948" s="6" t="str">
        <f t="shared" si="14"/>
        <v>A2_R2_C2Normandie2020_2035FeuillusPrivé</v>
      </c>
    </row>
    <row r="949" spans="1:14" x14ac:dyDescent="0.3">
      <c r="A949" t="s">
        <v>218</v>
      </c>
      <c r="B949" t="s">
        <v>23</v>
      </c>
      <c r="C949" t="s">
        <v>214</v>
      </c>
      <c r="D949" t="s">
        <v>114</v>
      </c>
      <c r="E949" t="s">
        <v>113</v>
      </c>
      <c r="F949">
        <v>116551</v>
      </c>
      <c r="G949">
        <v>241216</v>
      </c>
      <c r="H949">
        <v>23427</v>
      </c>
      <c r="I949">
        <v>25776</v>
      </c>
      <c r="J949">
        <v>27337</v>
      </c>
      <c r="K949">
        <v>320835</v>
      </c>
      <c r="L949">
        <v>31108</v>
      </c>
      <c r="M949">
        <v>394074</v>
      </c>
      <c r="N949" s="6" t="str">
        <f t="shared" si="14"/>
        <v>A2_R2_C2Normandie2020_2035FeuillusPublic</v>
      </c>
    </row>
    <row r="950" spans="1:14" x14ac:dyDescent="0.3">
      <c r="A950" t="s">
        <v>218</v>
      </c>
      <c r="B950" t="s">
        <v>23</v>
      </c>
      <c r="C950" t="s">
        <v>215</v>
      </c>
      <c r="D950" t="s">
        <v>115</v>
      </c>
      <c r="E950" t="s">
        <v>112</v>
      </c>
      <c r="F950">
        <v>112638</v>
      </c>
      <c r="G950">
        <v>46407</v>
      </c>
      <c r="H950">
        <v>5138</v>
      </c>
      <c r="I950">
        <v>491</v>
      </c>
      <c r="J950">
        <v>8411</v>
      </c>
      <c r="K950">
        <v>167618</v>
      </c>
      <c r="L950">
        <v>38091</v>
      </c>
      <c r="M950">
        <v>232658</v>
      </c>
      <c r="N950" s="6" t="str">
        <f t="shared" si="14"/>
        <v>A2_R2_C2Normandie2035_2050RésineuxPrivé</v>
      </c>
    </row>
    <row r="951" spans="1:14" x14ac:dyDescent="0.3">
      <c r="A951" t="s">
        <v>218</v>
      </c>
      <c r="B951" t="s">
        <v>23</v>
      </c>
      <c r="C951" t="s">
        <v>215</v>
      </c>
      <c r="D951" t="s">
        <v>115</v>
      </c>
      <c r="E951" t="s">
        <v>113</v>
      </c>
      <c r="F951">
        <v>75211</v>
      </c>
      <c r="G951">
        <v>22752</v>
      </c>
      <c r="H951">
        <v>23307</v>
      </c>
      <c r="I951">
        <v>0</v>
      </c>
      <c r="J951">
        <v>-6943</v>
      </c>
      <c r="K951">
        <v>102027</v>
      </c>
      <c r="L951">
        <v>18525</v>
      </c>
      <c r="M951">
        <v>97742</v>
      </c>
      <c r="N951" s="6" t="str">
        <f t="shared" si="14"/>
        <v>A2_R2_C2Normandie2035_2050RésineuxPublic</v>
      </c>
    </row>
    <row r="952" spans="1:14" x14ac:dyDescent="0.3">
      <c r="A952" t="s">
        <v>218</v>
      </c>
      <c r="B952" t="s">
        <v>23</v>
      </c>
      <c r="C952" t="s">
        <v>215</v>
      </c>
      <c r="D952" t="s">
        <v>114</v>
      </c>
      <c r="E952" t="s">
        <v>112</v>
      </c>
      <c r="F952">
        <v>244602</v>
      </c>
      <c r="G952">
        <v>568848</v>
      </c>
      <c r="H952">
        <v>10056</v>
      </c>
      <c r="I952">
        <v>5239</v>
      </c>
      <c r="J952">
        <v>296480</v>
      </c>
      <c r="K952">
        <v>721561</v>
      </c>
      <c r="L952">
        <v>370280</v>
      </c>
      <c r="M952">
        <v>1621329</v>
      </c>
      <c r="N952" s="6" t="str">
        <f t="shared" si="14"/>
        <v>A2_R2_C2Normandie2035_2050FeuillusPrivé</v>
      </c>
    </row>
    <row r="953" spans="1:14" x14ac:dyDescent="0.3">
      <c r="A953" t="s">
        <v>218</v>
      </c>
      <c r="B953" t="s">
        <v>23</v>
      </c>
      <c r="C953" t="s">
        <v>215</v>
      </c>
      <c r="D953" t="s">
        <v>114</v>
      </c>
      <c r="E953" t="s">
        <v>113</v>
      </c>
      <c r="F953">
        <v>104162</v>
      </c>
      <c r="G953">
        <v>224092</v>
      </c>
      <c r="H953">
        <v>36666</v>
      </c>
      <c r="I953">
        <v>2942</v>
      </c>
      <c r="J953">
        <v>22210</v>
      </c>
      <c r="K953">
        <v>294205</v>
      </c>
      <c r="L953">
        <v>51123</v>
      </c>
      <c r="M953">
        <v>380413</v>
      </c>
      <c r="N953" s="6" t="str">
        <f t="shared" si="14"/>
        <v>A2_R2_C2Normandie2035_2050FeuillusPublic</v>
      </c>
    </row>
    <row r="954" spans="1:14" x14ac:dyDescent="0.3">
      <c r="A954" t="s">
        <v>218</v>
      </c>
      <c r="B954" t="s">
        <v>24</v>
      </c>
      <c r="C954" t="s">
        <v>214</v>
      </c>
      <c r="D954" t="s">
        <v>115</v>
      </c>
      <c r="E954" t="s">
        <v>112</v>
      </c>
      <c r="F954">
        <v>119408</v>
      </c>
      <c r="G954">
        <v>56685</v>
      </c>
      <c r="H954">
        <v>6406</v>
      </c>
      <c r="I954">
        <v>26570</v>
      </c>
      <c r="J954">
        <v>6500</v>
      </c>
      <c r="K954">
        <v>186238</v>
      </c>
      <c r="L954">
        <v>51216</v>
      </c>
      <c r="M954">
        <v>259010</v>
      </c>
      <c r="N954" s="6" t="str">
        <f t="shared" si="14"/>
        <v>A2_R2_C3Normandie2020_2035RésineuxPrivé</v>
      </c>
    </row>
    <row r="955" spans="1:14" x14ac:dyDescent="0.3">
      <c r="A955" t="s">
        <v>218</v>
      </c>
      <c r="B955" t="s">
        <v>24</v>
      </c>
      <c r="C955" t="s">
        <v>214</v>
      </c>
      <c r="D955" t="s">
        <v>115</v>
      </c>
      <c r="E955" t="s">
        <v>113</v>
      </c>
      <c r="F955">
        <v>91848</v>
      </c>
      <c r="G955">
        <v>28923</v>
      </c>
      <c r="H955">
        <v>25717</v>
      </c>
      <c r="I955">
        <v>14610</v>
      </c>
      <c r="J955">
        <v>-9539</v>
      </c>
      <c r="K955">
        <v>125772</v>
      </c>
      <c r="L955">
        <v>19492</v>
      </c>
      <c r="M955">
        <v>116274</v>
      </c>
      <c r="N955" s="6" t="str">
        <f t="shared" si="14"/>
        <v>A2_R2_C3Normandie2020_2035RésineuxPublic</v>
      </c>
    </row>
    <row r="956" spans="1:14" x14ac:dyDescent="0.3">
      <c r="A956" t="s">
        <v>218</v>
      </c>
      <c r="B956" t="s">
        <v>24</v>
      </c>
      <c r="C956" t="s">
        <v>214</v>
      </c>
      <c r="D956" t="s">
        <v>114</v>
      </c>
      <c r="E956" t="s">
        <v>112</v>
      </c>
      <c r="F956">
        <v>208959</v>
      </c>
      <c r="G956">
        <v>457223</v>
      </c>
      <c r="H956">
        <v>5636</v>
      </c>
      <c r="I956">
        <v>33126</v>
      </c>
      <c r="J956">
        <v>299257</v>
      </c>
      <c r="K956">
        <v>602943</v>
      </c>
      <c r="L956">
        <v>343572</v>
      </c>
      <c r="M956">
        <v>1470955</v>
      </c>
      <c r="N956" s="6" t="str">
        <f t="shared" si="14"/>
        <v>A2_R2_C3Normandie2020_2035FeuillusPrivé</v>
      </c>
    </row>
    <row r="957" spans="1:14" x14ac:dyDescent="0.3">
      <c r="A957" t="s">
        <v>218</v>
      </c>
      <c r="B957" t="s">
        <v>24</v>
      </c>
      <c r="C957" t="s">
        <v>214</v>
      </c>
      <c r="D957" t="s">
        <v>114</v>
      </c>
      <c r="E957" t="s">
        <v>113</v>
      </c>
      <c r="F957">
        <v>104304</v>
      </c>
      <c r="G957">
        <v>213900</v>
      </c>
      <c r="H957">
        <v>34618</v>
      </c>
      <c r="I957">
        <v>25682</v>
      </c>
      <c r="J957">
        <v>23512</v>
      </c>
      <c r="K957">
        <v>285541</v>
      </c>
      <c r="L957">
        <v>45744</v>
      </c>
      <c r="M957">
        <v>366096</v>
      </c>
      <c r="N957" s="6" t="str">
        <f t="shared" si="14"/>
        <v>A2_R2_C3Normandie2020_2035FeuillusPublic</v>
      </c>
    </row>
    <row r="958" spans="1:14" x14ac:dyDescent="0.3">
      <c r="A958" t="s">
        <v>218</v>
      </c>
      <c r="B958" t="s">
        <v>24</v>
      </c>
      <c r="C958" t="s">
        <v>215</v>
      </c>
      <c r="D958" t="s">
        <v>115</v>
      </c>
      <c r="E958" t="s">
        <v>112</v>
      </c>
      <c r="F958">
        <v>89729</v>
      </c>
      <c r="G958">
        <v>35738</v>
      </c>
      <c r="H958">
        <v>4412</v>
      </c>
      <c r="I958">
        <v>412</v>
      </c>
      <c r="J958">
        <v>13665</v>
      </c>
      <c r="K958">
        <v>132143</v>
      </c>
      <c r="L958">
        <v>47751</v>
      </c>
      <c r="M958">
        <v>223388</v>
      </c>
      <c r="N958" s="6" t="str">
        <f t="shared" si="14"/>
        <v>A2_R2_C3Normandie2035_2050RésineuxPrivé</v>
      </c>
    </row>
    <row r="959" spans="1:14" x14ac:dyDescent="0.3">
      <c r="A959" t="s">
        <v>218</v>
      </c>
      <c r="B959" t="s">
        <v>24</v>
      </c>
      <c r="C959" t="s">
        <v>215</v>
      </c>
      <c r="D959" t="s">
        <v>115</v>
      </c>
      <c r="E959" t="s">
        <v>113</v>
      </c>
      <c r="F959">
        <v>72326</v>
      </c>
      <c r="G959">
        <v>21665</v>
      </c>
      <c r="H959">
        <v>27191</v>
      </c>
      <c r="I959">
        <v>0</v>
      </c>
      <c r="J959">
        <v>-8442</v>
      </c>
      <c r="K959">
        <v>97899</v>
      </c>
      <c r="L959">
        <v>22370</v>
      </c>
      <c r="M959">
        <v>93122</v>
      </c>
      <c r="N959" s="6" t="str">
        <f t="shared" si="14"/>
        <v>A2_R2_C3Normandie2035_2050RésineuxPublic</v>
      </c>
    </row>
    <row r="960" spans="1:14" x14ac:dyDescent="0.3">
      <c r="A960" t="s">
        <v>218</v>
      </c>
      <c r="B960" t="s">
        <v>24</v>
      </c>
      <c r="C960" t="s">
        <v>215</v>
      </c>
      <c r="D960" t="s">
        <v>114</v>
      </c>
      <c r="E960" t="s">
        <v>112</v>
      </c>
      <c r="F960">
        <v>204477</v>
      </c>
      <c r="G960">
        <v>448066</v>
      </c>
      <c r="H960">
        <v>4219</v>
      </c>
      <c r="I960">
        <v>4782</v>
      </c>
      <c r="J960">
        <v>256774</v>
      </c>
      <c r="K960">
        <v>579505</v>
      </c>
      <c r="L960">
        <v>440273</v>
      </c>
      <c r="M960">
        <v>1466819</v>
      </c>
      <c r="N960" s="6" t="str">
        <f t="shared" si="14"/>
        <v>A2_R2_C3Normandie2035_2050FeuillusPrivé</v>
      </c>
    </row>
    <row r="961" spans="1:14" x14ac:dyDescent="0.3">
      <c r="A961" t="s">
        <v>218</v>
      </c>
      <c r="B961" t="s">
        <v>24</v>
      </c>
      <c r="C961" t="s">
        <v>215</v>
      </c>
      <c r="D961" t="s">
        <v>114</v>
      </c>
      <c r="E961" t="s">
        <v>113</v>
      </c>
      <c r="F961">
        <v>98996</v>
      </c>
      <c r="G961">
        <v>211628</v>
      </c>
      <c r="H961">
        <v>44558</v>
      </c>
      <c r="I961">
        <v>2687</v>
      </c>
      <c r="J961">
        <v>9572</v>
      </c>
      <c r="K961">
        <v>278558</v>
      </c>
      <c r="L961">
        <v>60837</v>
      </c>
      <c r="M961">
        <v>350759</v>
      </c>
      <c r="N961" s="6" t="str">
        <f t="shared" si="14"/>
        <v>A2_R2_C3Normandie2035_2050FeuillusPublic</v>
      </c>
    </row>
    <row r="962" spans="1:14" x14ac:dyDescent="0.3">
      <c r="A962" t="s">
        <v>218</v>
      </c>
      <c r="B962" t="s">
        <v>25</v>
      </c>
      <c r="C962" t="s">
        <v>214</v>
      </c>
      <c r="D962" t="s">
        <v>115</v>
      </c>
      <c r="E962" t="s">
        <v>112</v>
      </c>
      <c r="F962">
        <v>160006</v>
      </c>
      <c r="G962">
        <v>76882</v>
      </c>
      <c r="H962">
        <v>7828</v>
      </c>
      <c r="I962">
        <v>28068</v>
      </c>
      <c r="J962">
        <v>-687</v>
      </c>
      <c r="K962">
        <v>250565</v>
      </c>
      <c r="L962">
        <v>37832</v>
      </c>
      <c r="M962">
        <v>286244</v>
      </c>
      <c r="N962" s="6" t="str">
        <f t="shared" si="14"/>
        <v>A3_R1_C1Normandie2020_2035RésineuxPrivé</v>
      </c>
    </row>
    <row r="963" spans="1:14" x14ac:dyDescent="0.3">
      <c r="A963" t="s">
        <v>218</v>
      </c>
      <c r="B963" t="s">
        <v>25</v>
      </c>
      <c r="C963" t="s">
        <v>214</v>
      </c>
      <c r="D963" t="s">
        <v>115</v>
      </c>
      <c r="E963" t="s">
        <v>113</v>
      </c>
      <c r="F963">
        <v>112720</v>
      </c>
      <c r="G963">
        <v>35128</v>
      </c>
      <c r="H963">
        <v>17937</v>
      </c>
      <c r="I963">
        <v>22848</v>
      </c>
      <c r="J963">
        <v>-14176</v>
      </c>
      <c r="K963">
        <v>153995</v>
      </c>
      <c r="L963">
        <v>13128</v>
      </c>
      <c r="M963">
        <v>123602</v>
      </c>
      <c r="N963" s="6" t="str">
        <f t="shared" ref="N963:N1026" si="15">B963&amp;A963&amp;C963&amp;D963&amp;E963</f>
        <v>A3_R1_C1Normandie2020_2035RésineuxPublic</v>
      </c>
    </row>
    <row r="964" spans="1:14" x14ac:dyDescent="0.3">
      <c r="A964" t="s">
        <v>218</v>
      </c>
      <c r="B964" t="s">
        <v>25</v>
      </c>
      <c r="C964" t="s">
        <v>214</v>
      </c>
      <c r="D964" t="s">
        <v>114</v>
      </c>
      <c r="E964" t="s">
        <v>112</v>
      </c>
      <c r="F964">
        <v>293417</v>
      </c>
      <c r="G964">
        <v>710511</v>
      </c>
      <c r="H964">
        <v>17123</v>
      </c>
      <c r="I964">
        <v>59390</v>
      </c>
      <c r="J964">
        <v>264758</v>
      </c>
      <c r="K964">
        <v>901234</v>
      </c>
      <c r="L964">
        <v>218535</v>
      </c>
      <c r="M964">
        <v>1585568</v>
      </c>
      <c r="N964" s="6" t="str">
        <f t="shared" si="15"/>
        <v>A3_R1_C1Normandie2020_2035FeuillusPrivé</v>
      </c>
    </row>
    <row r="965" spans="1:14" x14ac:dyDescent="0.3">
      <c r="A965" t="s">
        <v>218</v>
      </c>
      <c r="B965" t="s">
        <v>25</v>
      </c>
      <c r="C965" t="s">
        <v>214</v>
      </c>
      <c r="D965" t="s">
        <v>114</v>
      </c>
      <c r="E965" t="s">
        <v>113</v>
      </c>
      <c r="F965">
        <v>122023</v>
      </c>
      <c r="G965">
        <v>249662</v>
      </c>
      <c r="H965">
        <v>23378</v>
      </c>
      <c r="I965">
        <v>30698</v>
      </c>
      <c r="J965">
        <v>20363</v>
      </c>
      <c r="K965">
        <v>332901</v>
      </c>
      <c r="L965">
        <v>31115</v>
      </c>
      <c r="M965">
        <v>393380</v>
      </c>
      <c r="N965" s="6" t="str">
        <f t="shared" si="15"/>
        <v>A3_R1_C1Normandie2020_2035FeuillusPublic</v>
      </c>
    </row>
    <row r="966" spans="1:14" x14ac:dyDescent="0.3">
      <c r="A966" t="s">
        <v>218</v>
      </c>
      <c r="B966" t="s">
        <v>25</v>
      </c>
      <c r="C966" t="s">
        <v>215</v>
      </c>
      <c r="D966" t="s">
        <v>115</v>
      </c>
      <c r="E966" t="s">
        <v>112</v>
      </c>
      <c r="F966">
        <v>180149</v>
      </c>
      <c r="G966">
        <v>77772</v>
      </c>
      <c r="H966">
        <v>6974</v>
      </c>
      <c r="I966">
        <v>15500</v>
      </c>
      <c r="J966">
        <v>-7375</v>
      </c>
      <c r="K966">
        <v>271273</v>
      </c>
      <c r="L966">
        <v>25073</v>
      </c>
      <c r="M966">
        <v>271531</v>
      </c>
      <c r="N966" s="6" t="str">
        <f t="shared" si="15"/>
        <v>A3_R1_C1Normandie2035_2050RésineuxPrivé</v>
      </c>
    </row>
    <row r="967" spans="1:14" x14ac:dyDescent="0.3">
      <c r="A967" t="s">
        <v>218</v>
      </c>
      <c r="B967" t="s">
        <v>25</v>
      </c>
      <c r="C967" t="s">
        <v>215</v>
      </c>
      <c r="D967" t="s">
        <v>115</v>
      </c>
      <c r="E967" t="s">
        <v>113</v>
      </c>
      <c r="F967">
        <v>91281</v>
      </c>
      <c r="G967">
        <v>29427</v>
      </c>
      <c r="H967">
        <v>12612</v>
      </c>
      <c r="I967">
        <v>0</v>
      </c>
      <c r="J967">
        <v>-10250</v>
      </c>
      <c r="K967">
        <v>125913</v>
      </c>
      <c r="L967">
        <v>7934</v>
      </c>
      <c r="M967">
        <v>100349</v>
      </c>
      <c r="N967" s="6" t="str">
        <f t="shared" si="15"/>
        <v>A3_R1_C1Normandie2035_2050RésineuxPublic</v>
      </c>
    </row>
    <row r="968" spans="1:14" x14ac:dyDescent="0.3">
      <c r="A968" t="s">
        <v>218</v>
      </c>
      <c r="B968" t="s">
        <v>25</v>
      </c>
      <c r="C968" t="s">
        <v>215</v>
      </c>
      <c r="D968" t="s">
        <v>114</v>
      </c>
      <c r="E968" t="s">
        <v>112</v>
      </c>
      <c r="F968">
        <v>424049</v>
      </c>
      <c r="G968">
        <v>1055376</v>
      </c>
      <c r="H968">
        <v>42313</v>
      </c>
      <c r="I968">
        <v>14017</v>
      </c>
      <c r="J968">
        <v>125246</v>
      </c>
      <c r="K968">
        <v>1303373</v>
      </c>
      <c r="L968">
        <v>159766</v>
      </c>
      <c r="M968">
        <v>1688035</v>
      </c>
      <c r="N968" s="6" t="str">
        <f t="shared" si="15"/>
        <v>A3_R1_C1Normandie2035_2050FeuillusPrivé</v>
      </c>
    </row>
    <row r="969" spans="1:14" x14ac:dyDescent="0.3">
      <c r="A969" t="s">
        <v>218</v>
      </c>
      <c r="B969" t="s">
        <v>25</v>
      </c>
      <c r="C969" t="s">
        <v>215</v>
      </c>
      <c r="D969" t="s">
        <v>114</v>
      </c>
      <c r="E969" t="s">
        <v>113</v>
      </c>
      <c r="F969">
        <v>142255</v>
      </c>
      <c r="G969">
        <v>292824</v>
      </c>
      <c r="H969">
        <v>20638</v>
      </c>
      <c r="I969">
        <v>4091</v>
      </c>
      <c r="J969">
        <v>-5401</v>
      </c>
      <c r="K969">
        <v>388056</v>
      </c>
      <c r="L969">
        <v>24468</v>
      </c>
      <c r="M969">
        <v>398124</v>
      </c>
      <c r="N969" s="6" t="str">
        <f t="shared" si="15"/>
        <v>A3_R1_C1Normandie2035_2050FeuillusPublic</v>
      </c>
    </row>
    <row r="970" spans="1:14" x14ac:dyDescent="0.3">
      <c r="A970" t="s">
        <v>218</v>
      </c>
      <c r="B970" t="s">
        <v>26</v>
      </c>
      <c r="C970" t="s">
        <v>214</v>
      </c>
      <c r="D970" t="s">
        <v>115</v>
      </c>
      <c r="E970" t="s">
        <v>112</v>
      </c>
      <c r="F970">
        <v>160006</v>
      </c>
      <c r="G970">
        <v>76882</v>
      </c>
      <c r="H970">
        <v>7828</v>
      </c>
      <c r="I970">
        <v>28068</v>
      </c>
      <c r="J970">
        <v>-687</v>
      </c>
      <c r="K970">
        <v>250565</v>
      </c>
      <c r="L970">
        <v>37832</v>
      </c>
      <c r="M970">
        <v>286244</v>
      </c>
      <c r="N970" s="6" t="str">
        <f t="shared" si="15"/>
        <v>A3_R1_C2Normandie2020_2035RésineuxPrivé</v>
      </c>
    </row>
    <row r="971" spans="1:14" x14ac:dyDescent="0.3">
      <c r="A971" t="s">
        <v>218</v>
      </c>
      <c r="B971" t="s">
        <v>26</v>
      </c>
      <c r="C971" t="s">
        <v>214</v>
      </c>
      <c r="D971" t="s">
        <v>115</v>
      </c>
      <c r="E971" t="s">
        <v>113</v>
      </c>
      <c r="F971">
        <v>112720</v>
      </c>
      <c r="G971">
        <v>35128</v>
      </c>
      <c r="H971">
        <v>17937</v>
      </c>
      <c r="I971">
        <v>22848</v>
      </c>
      <c r="J971">
        <v>-14176</v>
      </c>
      <c r="K971">
        <v>153995</v>
      </c>
      <c r="L971">
        <v>13128</v>
      </c>
      <c r="M971">
        <v>123602</v>
      </c>
      <c r="N971" s="6" t="str">
        <f t="shared" si="15"/>
        <v>A3_R1_C2Normandie2020_2035RésineuxPublic</v>
      </c>
    </row>
    <row r="972" spans="1:14" x14ac:dyDescent="0.3">
      <c r="A972" t="s">
        <v>218</v>
      </c>
      <c r="B972" t="s">
        <v>26</v>
      </c>
      <c r="C972" t="s">
        <v>214</v>
      </c>
      <c r="D972" t="s">
        <v>114</v>
      </c>
      <c r="E972" t="s">
        <v>112</v>
      </c>
      <c r="F972">
        <v>293417</v>
      </c>
      <c r="G972">
        <v>710511</v>
      </c>
      <c r="H972">
        <v>17123</v>
      </c>
      <c r="I972">
        <v>59390</v>
      </c>
      <c r="J972">
        <v>264758</v>
      </c>
      <c r="K972">
        <v>901234</v>
      </c>
      <c r="L972">
        <v>218535</v>
      </c>
      <c r="M972">
        <v>1585568</v>
      </c>
      <c r="N972" s="6" t="str">
        <f t="shared" si="15"/>
        <v>A3_R1_C2Normandie2020_2035FeuillusPrivé</v>
      </c>
    </row>
    <row r="973" spans="1:14" x14ac:dyDescent="0.3">
      <c r="A973" t="s">
        <v>218</v>
      </c>
      <c r="B973" t="s">
        <v>26</v>
      </c>
      <c r="C973" t="s">
        <v>214</v>
      </c>
      <c r="D973" t="s">
        <v>114</v>
      </c>
      <c r="E973" t="s">
        <v>113</v>
      </c>
      <c r="F973">
        <v>122023</v>
      </c>
      <c r="G973">
        <v>249662</v>
      </c>
      <c r="H973">
        <v>23378</v>
      </c>
      <c r="I973">
        <v>30698</v>
      </c>
      <c r="J973">
        <v>20363</v>
      </c>
      <c r="K973">
        <v>332901</v>
      </c>
      <c r="L973">
        <v>31115</v>
      </c>
      <c r="M973">
        <v>393380</v>
      </c>
      <c r="N973" s="6" t="str">
        <f t="shared" si="15"/>
        <v>A3_R1_C2Normandie2020_2035FeuillusPublic</v>
      </c>
    </row>
    <row r="974" spans="1:14" x14ac:dyDescent="0.3">
      <c r="A974" t="s">
        <v>218</v>
      </c>
      <c r="B974" t="s">
        <v>26</v>
      </c>
      <c r="C974" t="s">
        <v>215</v>
      </c>
      <c r="D974" t="s">
        <v>115</v>
      </c>
      <c r="E974" t="s">
        <v>112</v>
      </c>
      <c r="F974">
        <v>152640</v>
      </c>
      <c r="G974">
        <v>64537</v>
      </c>
      <c r="H974">
        <v>8826</v>
      </c>
      <c r="I974">
        <v>15155</v>
      </c>
      <c r="J974">
        <v>-4234</v>
      </c>
      <c r="K974">
        <v>228237</v>
      </c>
      <c r="L974">
        <v>43721</v>
      </c>
      <c r="M974">
        <v>257582</v>
      </c>
      <c r="N974" s="6" t="str">
        <f t="shared" si="15"/>
        <v>A3_R1_C2Normandie2035_2050RésineuxPrivé</v>
      </c>
    </row>
    <row r="975" spans="1:14" x14ac:dyDescent="0.3">
      <c r="A975" t="s">
        <v>218</v>
      </c>
      <c r="B975" t="s">
        <v>26</v>
      </c>
      <c r="C975" t="s">
        <v>215</v>
      </c>
      <c r="D975" t="s">
        <v>115</v>
      </c>
      <c r="E975" t="s">
        <v>113</v>
      </c>
      <c r="F975">
        <v>81680</v>
      </c>
      <c r="G975">
        <v>25074</v>
      </c>
      <c r="H975">
        <v>22066</v>
      </c>
      <c r="I975">
        <v>0</v>
      </c>
      <c r="J975">
        <v>-9887</v>
      </c>
      <c r="K975">
        <v>111265</v>
      </c>
      <c r="L975">
        <v>16874</v>
      </c>
      <c r="M975">
        <v>96006</v>
      </c>
      <c r="N975" s="6" t="str">
        <f t="shared" si="15"/>
        <v>A3_R1_C2Normandie2035_2050RésineuxPublic</v>
      </c>
    </row>
    <row r="976" spans="1:14" x14ac:dyDescent="0.3">
      <c r="A976" t="s">
        <v>218</v>
      </c>
      <c r="B976" t="s">
        <v>26</v>
      </c>
      <c r="C976" t="s">
        <v>215</v>
      </c>
      <c r="D976" t="s">
        <v>114</v>
      </c>
      <c r="E976" t="s">
        <v>112</v>
      </c>
      <c r="F976">
        <v>317181</v>
      </c>
      <c r="G976">
        <v>766650</v>
      </c>
      <c r="H976">
        <v>31885</v>
      </c>
      <c r="I976">
        <v>13871</v>
      </c>
      <c r="J976">
        <v>167580</v>
      </c>
      <c r="K976">
        <v>958864</v>
      </c>
      <c r="L976">
        <v>323358</v>
      </c>
      <c r="M976">
        <v>1573957</v>
      </c>
      <c r="N976" s="6" t="str">
        <f t="shared" si="15"/>
        <v>A3_R1_C2Normandie2035_2050FeuillusPrivé</v>
      </c>
    </row>
    <row r="977" spans="1:14" x14ac:dyDescent="0.3">
      <c r="A977" t="s">
        <v>218</v>
      </c>
      <c r="B977" t="s">
        <v>26</v>
      </c>
      <c r="C977" t="s">
        <v>215</v>
      </c>
      <c r="D977" t="s">
        <v>114</v>
      </c>
      <c r="E977" t="s">
        <v>113</v>
      </c>
      <c r="F977">
        <v>116643</v>
      </c>
      <c r="G977">
        <v>247049</v>
      </c>
      <c r="H977">
        <v>35477</v>
      </c>
      <c r="I977">
        <v>4048</v>
      </c>
      <c r="J977">
        <v>3032</v>
      </c>
      <c r="K977">
        <v>325634</v>
      </c>
      <c r="L977">
        <v>48984</v>
      </c>
      <c r="M977">
        <v>374264</v>
      </c>
      <c r="N977" s="6" t="str">
        <f t="shared" si="15"/>
        <v>A3_R1_C2Normandie2035_2050FeuillusPublic</v>
      </c>
    </row>
    <row r="978" spans="1:14" x14ac:dyDescent="0.3">
      <c r="A978" t="s">
        <v>218</v>
      </c>
      <c r="B978" t="s">
        <v>27</v>
      </c>
      <c r="C978" t="s">
        <v>214</v>
      </c>
      <c r="D978" t="s">
        <v>115</v>
      </c>
      <c r="E978" t="s">
        <v>112</v>
      </c>
      <c r="F978">
        <v>135699</v>
      </c>
      <c r="G978">
        <v>66025</v>
      </c>
      <c r="H978">
        <v>9484</v>
      </c>
      <c r="I978">
        <v>28063</v>
      </c>
      <c r="J978">
        <v>-315</v>
      </c>
      <c r="K978">
        <v>213433</v>
      </c>
      <c r="L978">
        <v>52797</v>
      </c>
      <c r="M978">
        <v>265740</v>
      </c>
      <c r="N978" s="6" t="str">
        <f t="shared" si="15"/>
        <v>A3_R1_C3Normandie2020_2035RésineuxPrivé</v>
      </c>
    </row>
    <row r="979" spans="1:14" x14ac:dyDescent="0.3">
      <c r="A979" t="s">
        <v>218</v>
      </c>
      <c r="B979" t="s">
        <v>27</v>
      </c>
      <c r="C979" t="s">
        <v>214</v>
      </c>
      <c r="D979" t="s">
        <v>115</v>
      </c>
      <c r="E979" t="s">
        <v>113</v>
      </c>
      <c r="F979">
        <v>99865</v>
      </c>
      <c r="G979">
        <v>30810</v>
      </c>
      <c r="H979">
        <v>25634</v>
      </c>
      <c r="I979">
        <v>22841</v>
      </c>
      <c r="J979">
        <v>-12703</v>
      </c>
      <c r="K979">
        <v>136020</v>
      </c>
      <c r="L979">
        <v>18850</v>
      </c>
      <c r="M979">
        <v>116131</v>
      </c>
      <c r="N979" s="6" t="str">
        <f t="shared" si="15"/>
        <v>A3_R1_C3Normandie2020_2035RésineuxPublic</v>
      </c>
    </row>
    <row r="980" spans="1:14" x14ac:dyDescent="0.3">
      <c r="A980" t="s">
        <v>218</v>
      </c>
      <c r="B980" t="s">
        <v>27</v>
      </c>
      <c r="C980" t="s">
        <v>214</v>
      </c>
      <c r="D980" t="s">
        <v>114</v>
      </c>
      <c r="E980" t="s">
        <v>112</v>
      </c>
      <c r="F980">
        <v>227132</v>
      </c>
      <c r="G980">
        <v>517890</v>
      </c>
      <c r="H980">
        <v>14123</v>
      </c>
      <c r="I980">
        <v>59087</v>
      </c>
      <c r="J980">
        <v>266132</v>
      </c>
      <c r="K980">
        <v>672883</v>
      </c>
      <c r="L980">
        <v>334246</v>
      </c>
      <c r="M980">
        <v>1468692</v>
      </c>
      <c r="N980" s="6" t="str">
        <f t="shared" si="15"/>
        <v>A3_R1_C3Normandie2020_2035FeuillusPrivé</v>
      </c>
    </row>
    <row r="981" spans="1:14" x14ac:dyDescent="0.3">
      <c r="A981" t="s">
        <v>218</v>
      </c>
      <c r="B981" t="s">
        <v>27</v>
      </c>
      <c r="C981" t="s">
        <v>214</v>
      </c>
      <c r="D981" t="s">
        <v>114</v>
      </c>
      <c r="E981" t="s">
        <v>113</v>
      </c>
      <c r="F981">
        <v>107265</v>
      </c>
      <c r="G981">
        <v>217046</v>
      </c>
      <c r="H981">
        <v>34693</v>
      </c>
      <c r="I981">
        <v>30640</v>
      </c>
      <c r="J981">
        <v>21123</v>
      </c>
      <c r="K981">
        <v>290564</v>
      </c>
      <c r="L981">
        <v>45909</v>
      </c>
      <c r="M981">
        <v>367198</v>
      </c>
      <c r="N981" s="6" t="str">
        <f t="shared" si="15"/>
        <v>A3_R1_C3Normandie2020_2035FeuillusPublic</v>
      </c>
    </row>
    <row r="982" spans="1:14" x14ac:dyDescent="0.3">
      <c r="A982" t="s">
        <v>218</v>
      </c>
      <c r="B982" t="s">
        <v>27</v>
      </c>
      <c r="C982" t="s">
        <v>215</v>
      </c>
      <c r="D982" t="s">
        <v>115</v>
      </c>
      <c r="E982" t="s">
        <v>112</v>
      </c>
      <c r="F982">
        <v>133144</v>
      </c>
      <c r="G982">
        <v>55362</v>
      </c>
      <c r="H982">
        <v>7099</v>
      </c>
      <c r="I982">
        <v>12594</v>
      </c>
      <c r="J982">
        <v>-1766</v>
      </c>
      <c r="K982">
        <v>198121</v>
      </c>
      <c r="L982">
        <v>58405</v>
      </c>
      <c r="M982">
        <v>250476</v>
      </c>
      <c r="N982" s="6" t="str">
        <f t="shared" si="15"/>
        <v>A3_R1_C3Normandie2035_2050RésineuxPrivé</v>
      </c>
    </row>
    <row r="983" spans="1:14" x14ac:dyDescent="0.3">
      <c r="A983" t="s">
        <v>218</v>
      </c>
      <c r="B983" t="s">
        <v>27</v>
      </c>
      <c r="C983" t="s">
        <v>215</v>
      </c>
      <c r="D983" t="s">
        <v>115</v>
      </c>
      <c r="E983" t="s">
        <v>113</v>
      </c>
      <c r="F983">
        <v>76961</v>
      </c>
      <c r="G983">
        <v>23318</v>
      </c>
      <c r="H983">
        <v>25977</v>
      </c>
      <c r="I983">
        <v>0</v>
      </c>
      <c r="J983">
        <v>-10059</v>
      </c>
      <c r="K983">
        <v>104507</v>
      </c>
      <c r="L983">
        <v>20722</v>
      </c>
      <c r="M983">
        <v>92813</v>
      </c>
      <c r="N983" s="6" t="str">
        <f t="shared" si="15"/>
        <v>A3_R1_C3Normandie2035_2050RésineuxPublic</v>
      </c>
    </row>
    <row r="984" spans="1:14" x14ac:dyDescent="0.3">
      <c r="A984" t="s">
        <v>218</v>
      </c>
      <c r="B984" t="s">
        <v>27</v>
      </c>
      <c r="C984" t="s">
        <v>215</v>
      </c>
      <c r="D984" t="s">
        <v>114</v>
      </c>
      <c r="E984" t="s">
        <v>112</v>
      </c>
      <c r="F984">
        <v>270238</v>
      </c>
      <c r="G984">
        <v>613147</v>
      </c>
      <c r="H984">
        <v>20494</v>
      </c>
      <c r="I984">
        <v>12670</v>
      </c>
      <c r="J984">
        <v>156477</v>
      </c>
      <c r="K984">
        <v>781818</v>
      </c>
      <c r="L984">
        <v>405505</v>
      </c>
      <c r="M984">
        <v>1449776</v>
      </c>
      <c r="N984" s="6" t="str">
        <f t="shared" si="15"/>
        <v>A3_R1_C3Normandie2035_2050FeuillusPrivé</v>
      </c>
    </row>
    <row r="985" spans="1:14" x14ac:dyDescent="0.3">
      <c r="A985" t="s">
        <v>218</v>
      </c>
      <c r="B985" t="s">
        <v>27</v>
      </c>
      <c r="C985" t="s">
        <v>215</v>
      </c>
      <c r="D985" t="s">
        <v>114</v>
      </c>
      <c r="E985" t="s">
        <v>113</v>
      </c>
      <c r="F985">
        <v>108820</v>
      </c>
      <c r="G985">
        <v>229314</v>
      </c>
      <c r="H985">
        <v>43657</v>
      </c>
      <c r="I985">
        <v>3694</v>
      </c>
      <c r="J985">
        <v>-4913</v>
      </c>
      <c r="K985">
        <v>303007</v>
      </c>
      <c r="L985">
        <v>59773</v>
      </c>
      <c r="M985">
        <v>347318</v>
      </c>
      <c r="N985" s="6" t="str">
        <f t="shared" si="15"/>
        <v>A3_R1_C3Normandie2035_2050FeuillusPublic</v>
      </c>
    </row>
    <row r="986" spans="1:14" x14ac:dyDescent="0.3">
      <c r="A986" t="s">
        <v>218</v>
      </c>
      <c r="B986" t="s">
        <v>28</v>
      </c>
      <c r="C986" t="s">
        <v>214</v>
      </c>
      <c r="D986" t="s">
        <v>115</v>
      </c>
      <c r="E986" t="s">
        <v>112</v>
      </c>
      <c r="F986">
        <v>165107</v>
      </c>
      <c r="G986">
        <v>78232</v>
      </c>
      <c r="H986">
        <v>8459</v>
      </c>
      <c r="I986">
        <v>26127</v>
      </c>
      <c r="J986">
        <v>-4560</v>
      </c>
      <c r="K986">
        <v>257327</v>
      </c>
      <c r="L986">
        <v>31340</v>
      </c>
      <c r="M986">
        <v>274897</v>
      </c>
      <c r="N986" s="6" t="str">
        <f t="shared" si="15"/>
        <v>A3_R2_C1Normandie2020_2035RésineuxPrivé</v>
      </c>
    </row>
    <row r="987" spans="1:14" x14ac:dyDescent="0.3">
      <c r="A987" t="s">
        <v>218</v>
      </c>
      <c r="B987" t="s">
        <v>28</v>
      </c>
      <c r="C987" t="s">
        <v>214</v>
      </c>
      <c r="D987" t="s">
        <v>115</v>
      </c>
      <c r="E987" t="s">
        <v>113</v>
      </c>
      <c r="F987">
        <v>107503</v>
      </c>
      <c r="G987">
        <v>34166</v>
      </c>
      <c r="H987">
        <v>18138</v>
      </c>
      <c r="I987">
        <v>14327</v>
      </c>
      <c r="J987">
        <v>-12122</v>
      </c>
      <c r="K987">
        <v>147639</v>
      </c>
      <c r="L987">
        <v>13019</v>
      </c>
      <c r="M987">
        <v>123395</v>
      </c>
      <c r="N987" s="6" t="str">
        <f t="shared" si="15"/>
        <v>A3_R2_C1Normandie2020_2035RésineuxPublic</v>
      </c>
    </row>
    <row r="988" spans="1:14" x14ac:dyDescent="0.3">
      <c r="A988" t="s">
        <v>218</v>
      </c>
      <c r="B988" t="s">
        <v>28</v>
      </c>
      <c r="C988" t="s">
        <v>214</v>
      </c>
      <c r="D988" t="s">
        <v>114</v>
      </c>
      <c r="E988" t="s">
        <v>112</v>
      </c>
      <c r="F988">
        <v>298846</v>
      </c>
      <c r="G988">
        <v>725186</v>
      </c>
      <c r="H988">
        <v>19420</v>
      </c>
      <c r="I988">
        <v>32695</v>
      </c>
      <c r="J988">
        <v>255038</v>
      </c>
      <c r="K988">
        <v>918720</v>
      </c>
      <c r="L988">
        <v>214411</v>
      </c>
      <c r="M988">
        <v>1581610</v>
      </c>
      <c r="N988" s="6" t="str">
        <f t="shared" si="15"/>
        <v>A3_R2_C1Normandie2020_2035FeuillusPrivé</v>
      </c>
    </row>
    <row r="989" spans="1:14" x14ac:dyDescent="0.3">
      <c r="A989" t="s">
        <v>218</v>
      </c>
      <c r="B989" t="s">
        <v>28</v>
      </c>
      <c r="C989" t="s">
        <v>214</v>
      </c>
      <c r="D989" t="s">
        <v>114</v>
      </c>
      <c r="E989" t="s">
        <v>113</v>
      </c>
      <c r="F989">
        <v>121057</v>
      </c>
      <c r="G989">
        <v>249430</v>
      </c>
      <c r="H989">
        <v>23461</v>
      </c>
      <c r="I989">
        <v>25711</v>
      </c>
      <c r="J989">
        <v>20742</v>
      </c>
      <c r="K989">
        <v>332078</v>
      </c>
      <c r="L989">
        <v>30820</v>
      </c>
      <c r="M989">
        <v>392730</v>
      </c>
      <c r="N989" s="6" t="str">
        <f t="shared" si="15"/>
        <v>A3_R2_C1Normandie2020_2035FeuillusPublic</v>
      </c>
    </row>
    <row r="990" spans="1:14" x14ac:dyDescent="0.3">
      <c r="A990" t="s">
        <v>218</v>
      </c>
      <c r="B990" t="s">
        <v>28</v>
      </c>
      <c r="C990" t="s">
        <v>215</v>
      </c>
      <c r="D990" t="s">
        <v>115</v>
      </c>
      <c r="E990" t="s">
        <v>112</v>
      </c>
      <c r="F990">
        <v>167832</v>
      </c>
      <c r="G990">
        <v>70836</v>
      </c>
      <c r="H990">
        <v>7030</v>
      </c>
      <c r="I990">
        <v>502</v>
      </c>
      <c r="J990">
        <v>-10134</v>
      </c>
      <c r="K990">
        <v>251664</v>
      </c>
      <c r="L990">
        <v>13350</v>
      </c>
      <c r="M990">
        <v>232557</v>
      </c>
      <c r="N990" s="6" t="str">
        <f t="shared" si="15"/>
        <v>A3_R2_C1Normandie2035_2050RésineuxPrivé</v>
      </c>
    </row>
    <row r="991" spans="1:14" x14ac:dyDescent="0.3">
      <c r="A991" t="s">
        <v>218</v>
      </c>
      <c r="B991" t="s">
        <v>28</v>
      </c>
      <c r="C991" t="s">
        <v>215</v>
      </c>
      <c r="D991" t="s">
        <v>115</v>
      </c>
      <c r="E991" t="s">
        <v>113</v>
      </c>
      <c r="F991">
        <v>92425</v>
      </c>
      <c r="G991">
        <v>29575</v>
      </c>
      <c r="H991">
        <v>12797</v>
      </c>
      <c r="I991">
        <v>0</v>
      </c>
      <c r="J991">
        <v>-11281</v>
      </c>
      <c r="K991">
        <v>127200</v>
      </c>
      <c r="L991">
        <v>7960</v>
      </c>
      <c r="M991">
        <v>98661</v>
      </c>
      <c r="N991" s="6" t="str">
        <f t="shared" si="15"/>
        <v>A3_R2_C1Normandie2035_2050RésineuxPublic</v>
      </c>
    </row>
    <row r="992" spans="1:14" x14ac:dyDescent="0.3">
      <c r="A992" t="s">
        <v>218</v>
      </c>
      <c r="B992" t="s">
        <v>28</v>
      </c>
      <c r="C992" t="s">
        <v>215</v>
      </c>
      <c r="D992" t="s">
        <v>114</v>
      </c>
      <c r="E992" t="s">
        <v>112</v>
      </c>
      <c r="F992">
        <v>409542</v>
      </c>
      <c r="G992">
        <v>1036598</v>
      </c>
      <c r="H992">
        <v>42307</v>
      </c>
      <c r="I992">
        <v>5294</v>
      </c>
      <c r="J992">
        <v>132574</v>
      </c>
      <c r="K992">
        <v>1274047</v>
      </c>
      <c r="L992">
        <v>156380</v>
      </c>
      <c r="M992">
        <v>1668094</v>
      </c>
      <c r="N992" s="6" t="str">
        <f t="shared" si="15"/>
        <v>A3_R2_C1Normandie2035_2050FeuillusPrivé</v>
      </c>
    </row>
    <row r="993" spans="1:14" x14ac:dyDescent="0.3">
      <c r="A993" t="s">
        <v>218</v>
      </c>
      <c r="B993" t="s">
        <v>28</v>
      </c>
      <c r="C993" t="s">
        <v>215</v>
      </c>
      <c r="D993" t="s">
        <v>114</v>
      </c>
      <c r="E993" t="s">
        <v>113</v>
      </c>
      <c r="F993">
        <v>137816</v>
      </c>
      <c r="G993">
        <v>286486</v>
      </c>
      <c r="H993">
        <v>19462</v>
      </c>
      <c r="I993">
        <v>2973</v>
      </c>
      <c r="J993">
        <v>-1153</v>
      </c>
      <c r="K993">
        <v>378443</v>
      </c>
      <c r="L993">
        <v>25336</v>
      </c>
      <c r="M993">
        <v>397081</v>
      </c>
      <c r="N993" s="6" t="str">
        <f t="shared" si="15"/>
        <v>A3_R2_C1Normandie2035_2050FeuillusPublic</v>
      </c>
    </row>
    <row r="994" spans="1:14" x14ac:dyDescent="0.3">
      <c r="A994" t="s">
        <v>218</v>
      </c>
      <c r="B994" t="s">
        <v>29</v>
      </c>
      <c r="C994" t="s">
        <v>214</v>
      </c>
      <c r="D994" t="s">
        <v>115</v>
      </c>
      <c r="E994" t="s">
        <v>112</v>
      </c>
      <c r="F994">
        <v>165107</v>
      </c>
      <c r="G994">
        <v>78232</v>
      </c>
      <c r="H994">
        <v>8459</v>
      </c>
      <c r="I994">
        <v>26127</v>
      </c>
      <c r="J994">
        <v>-4560</v>
      </c>
      <c r="K994">
        <v>257327</v>
      </c>
      <c r="L994">
        <v>31340</v>
      </c>
      <c r="M994">
        <v>274897</v>
      </c>
      <c r="N994" s="6" t="str">
        <f t="shared" si="15"/>
        <v>A3_R2_C2Normandie2020_2035RésineuxPrivé</v>
      </c>
    </row>
    <row r="995" spans="1:14" x14ac:dyDescent="0.3">
      <c r="A995" t="s">
        <v>218</v>
      </c>
      <c r="B995" t="s">
        <v>29</v>
      </c>
      <c r="C995" t="s">
        <v>214</v>
      </c>
      <c r="D995" t="s">
        <v>115</v>
      </c>
      <c r="E995" t="s">
        <v>113</v>
      </c>
      <c r="F995">
        <v>107503</v>
      </c>
      <c r="G995">
        <v>34166</v>
      </c>
      <c r="H995">
        <v>18138</v>
      </c>
      <c r="I995">
        <v>14327</v>
      </c>
      <c r="J995">
        <v>-12122</v>
      </c>
      <c r="K995">
        <v>147639</v>
      </c>
      <c r="L995">
        <v>13019</v>
      </c>
      <c r="M995">
        <v>123395</v>
      </c>
      <c r="N995" s="6" t="str">
        <f t="shared" si="15"/>
        <v>A3_R2_C2Normandie2020_2035RésineuxPublic</v>
      </c>
    </row>
    <row r="996" spans="1:14" x14ac:dyDescent="0.3">
      <c r="A996" t="s">
        <v>218</v>
      </c>
      <c r="B996" t="s">
        <v>29</v>
      </c>
      <c r="C996" t="s">
        <v>214</v>
      </c>
      <c r="D996" t="s">
        <v>114</v>
      </c>
      <c r="E996" t="s">
        <v>112</v>
      </c>
      <c r="F996">
        <v>298846</v>
      </c>
      <c r="G996">
        <v>725186</v>
      </c>
      <c r="H996">
        <v>19420</v>
      </c>
      <c r="I996">
        <v>32695</v>
      </c>
      <c r="J996">
        <v>255038</v>
      </c>
      <c r="K996">
        <v>918720</v>
      </c>
      <c r="L996">
        <v>214411</v>
      </c>
      <c r="M996">
        <v>1581610</v>
      </c>
      <c r="N996" s="6" t="str">
        <f t="shared" si="15"/>
        <v>A3_R2_C2Normandie2020_2035FeuillusPrivé</v>
      </c>
    </row>
    <row r="997" spans="1:14" x14ac:dyDescent="0.3">
      <c r="A997" t="s">
        <v>218</v>
      </c>
      <c r="B997" t="s">
        <v>29</v>
      </c>
      <c r="C997" t="s">
        <v>214</v>
      </c>
      <c r="D997" t="s">
        <v>114</v>
      </c>
      <c r="E997" t="s">
        <v>113</v>
      </c>
      <c r="F997">
        <v>121057</v>
      </c>
      <c r="G997">
        <v>249430</v>
      </c>
      <c r="H997">
        <v>23461</v>
      </c>
      <c r="I997">
        <v>25711</v>
      </c>
      <c r="J997">
        <v>20742</v>
      </c>
      <c r="K997">
        <v>332078</v>
      </c>
      <c r="L997">
        <v>30820</v>
      </c>
      <c r="M997">
        <v>392730</v>
      </c>
      <c r="N997" s="6" t="str">
        <f t="shared" si="15"/>
        <v>A3_R2_C2Normandie2020_2035FeuillusPublic</v>
      </c>
    </row>
    <row r="998" spans="1:14" x14ac:dyDescent="0.3">
      <c r="A998" t="s">
        <v>218</v>
      </c>
      <c r="B998" t="s">
        <v>29</v>
      </c>
      <c r="C998" t="s">
        <v>215</v>
      </c>
      <c r="D998" t="s">
        <v>115</v>
      </c>
      <c r="E998" t="s">
        <v>112</v>
      </c>
      <c r="F998">
        <v>137971</v>
      </c>
      <c r="G998">
        <v>56829</v>
      </c>
      <c r="H998">
        <v>7953</v>
      </c>
      <c r="I998">
        <v>491</v>
      </c>
      <c r="J998">
        <v>-5836</v>
      </c>
      <c r="K998">
        <v>205324</v>
      </c>
      <c r="L998">
        <v>30940</v>
      </c>
      <c r="M998">
        <v>217783</v>
      </c>
      <c r="N998" s="6" t="str">
        <f t="shared" si="15"/>
        <v>A3_R2_C2Normandie2035_2050RésineuxPrivé</v>
      </c>
    </row>
    <row r="999" spans="1:14" x14ac:dyDescent="0.3">
      <c r="A999" t="s">
        <v>218</v>
      </c>
      <c r="B999" t="s">
        <v>29</v>
      </c>
      <c r="C999" t="s">
        <v>215</v>
      </c>
      <c r="D999" t="s">
        <v>115</v>
      </c>
      <c r="E999" t="s">
        <v>113</v>
      </c>
      <c r="F999">
        <v>89229</v>
      </c>
      <c r="G999">
        <v>27263</v>
      </c>
      <c r="H999">
        <v>22023</v>
      </c>
      <c r="I999">
        <v>0</v>
      </c>
      <c r="J999">
        <v>-14198</v>
      </c>
      <c r="K999">
        <v>121376</v>
      </c>
      <c r="L999">
        <v>16467</v>
      </c>
      <c r="M999">
        <v>92550</v>
      </c>
      <c r="N999" s="6" t="str">
        <f t="shared" si="15"/>
        <v>A3_R2_C2Normandie2035_2050RésineuxPublic</v>
      </c>
    </row>
    <row r="1000" spans="1:14" x14ac:dyDescent="0.3">
      <c r="A1000" t="s">
        <v>218</v>
      </c>
      <c r="B1000" t="s">
        <v>29</v>
      </c>
      <c r="C1000" t="s">
        <v>215</v>
      </c>
      <c r="D1000" t="s">
        <v>114</v>
      </c>
      <c r="E1000" t="s">
        <v>112</v>
      </c>
      <c r="F1000">
        <v>294157</v>
      </c>
      <c r="G1000">
        <v>711837</v>
      </c>
      <c r="H1000">
        <v>23448</v>
      </c>
      <c r="I1000">
        <v>5239</v>
      </c>
      <c r="J1000">
        <v>193455</v>
      </c>
      <c r="K1000">
        <v>890212</v>
      </c>
      <c r="L1000">
        <v>330181</v>
      </c>
      <c r="M1000">
        <v>1559533</v>
      </c>
      <c r="N1000" s="6" t="str">
        <f t="shared" si="15"/>
        <v>A3_R2_C2Normandie2035_2050FeuillusPrivé</v>
      </c>
    </row>
    <row r="1001" spans="1:14" x14ac:dyDescent="0.3">
      <c r="A1001" t="s">
        <v>218</v>
      </c>
      <c r="B1001" t="s">
        <v>29</v>
      </c>
      <c r="C1001" t="s">
        <v>215</v>
      </c>
      <c r="D1001" t="s">
        <v>114</v>
      </c>
      <c r="E1001" t="s">
        <v>113</v>
      </c>
      <c r="F1001">
        <v>120579</v>
      </c>
      <c r="G1001">
        <v>257336</v>
      </c>
      <c r="H1001">
        <v>34907</v>
      </c>
      <c r="I1001">
        <v>2942</v>
      </c>
      <c r="J1001">
        <v>-5841</v>
      </c>
      <c r="K1001">
        <v>338244</v>
      </c>
      <c r="L1001">
        <v>47929</v>
      </c>
      <c r="M1001">
        <v>369035</v>
      </c>
      <c r="N1001" s="6" t="str">
        <f t="shared" si="15"/>
        <v>A3_R2_C2Normandie2035_2050FeuillusPublic</v>
      </c>
    </row>
    <row r="1002" spans="1:14" x14ac:dyDescent="0.3">
      <c r="A1002" t="s">
        <v>218</v>
      </c>
      <c r="B1002" t="s">
        <v>30</v>
      </c>
      <c r="C1002" t="s">
        <v>214</v>
      </c>
      <c r="D1002" t="s">
        <v>115</v>
      </c>
      <c r="E1002" t="s">
        <v>112</v>
      </c>
      <c r="F1002">
        <v>138183</v>
      </c>
      <c r="G1002">
        <v>66594</v>
      </c>
      <c r="H1002">
        <v>9554</v>
      </c>
      <c r="I1002">
        <v>26172</v>
      </c>
      <c r="J1002">
        <v>-2818</v>
      </c>
      <c r="K1002">
        <v>216634</v>
      </c>
      <c r="L1002">
        <v>45933</v>
      </c>
      <c r="M1002">
        <v>254767</v>
      </c>
      <c r="N1002" s="6" t="str">
        <f t="shared" si="15"/>
        <v>A3_R2_C3Normandie2020_2035RésineuxPrivé</v>
      </c>
    </row>
    <row r="1003" spans="1:14" x14ac:dyDescent="0.3">
      <c r="A1003" t="s">
        <v>218</v>
      </c>
      <c r="B1003" t="s">
        <v>30</v>
      </c>
      <c r="C1003" t="s">
        <v>214</v>
      </c>
      <c r="D1003" t="s">
        <v>115</v>
      </c>
      <c r="E1003" t="s">
        <v>113</v>
      </c>
      <c r="F1003">
        <v>93959</v>
      </c>
      <c r="G1003">
        <v>29615</v>
      </c>
      <c r="H1003">
        <v>26042</v>
      </c>
      <c r="I1003">
        <v>14552</v>
      </c>
      <c r="J1003">
        <v>-10379</v>
      </c>
      <c r="K1003">
        <v>128699</v>
      </c>
      <c r="L1003">
        <v>18973</v>
      </c>
      <c r="M1003">
        <v>116048</v>
      </c>
      <c r="N1003" s="6" t="str">
        <f t="shared" si="15"/>
        <v>A3_R2_C3Normandie2020_2035RésineuxPublic</v>
      </c>
    </row>
    <row r="1004" spans="1:14" x14ac:dyDescent="0.3">
      <c r="A1004" t="s">
        <v>218</v>
      </c>
      <c r="B1004" t="s">
        <v>30</v>
      </c>
      <c r="C1004" t="s">
        <v>214</v>
      </c>
      <c r="D1004" t="s">
        <v>114</v>
      </c>
      <c r="E1004" t="s">
        <v>112</v>
      </c>
      <c r="F1004">
        <v>237716</v>
      </c>
      <c r="G1004">
        <v>547932</v>
      </c>
      <c r="H1004">
        <v>14831</v>
      </c>
      <c r="I1004">
        <v>32354</v>
      </c>
      <c r="J1004">
        <v>245874</v>
      </c>
      <c r="K1004">
        <v>708403</v>
      </c>
      <c r="L1004">
        <v>329029</v>
      </c>
      <c r="M1004">
        <v>1461432</v>
      </c>
      <c r="N1004" s="6" t="str">
        <f t="shared" si="15"/>
        <v>A3_R2_C3Normandie2020_2035FeuillusPrivé</v>
      </c>
    </row>
    <row r="1005" spans="1:14" x14ac:dyDescent="0.3">
      <c r="A1005" t="s">
        <v>218</v>
      </c>
      <c r="B1005" t="s">
        <v>30</v>
      </c>
      <c r="C1005" t="s">
        <v>214</v>
      </c>
      <c r="D1005" t="s">
        <v>114</v>
      </c>
      <c r="E1005" t="s">
        <v>113</v>
      </c>
      <c r="F1005">
        <v>107358</v>
      </c>
      <c r="G1005">
        <v>219423</v>
      </c>
      <c r="H1005">
        <v>34582</v>
      </c>
      <c r="I1005">
        <v>25650</v>
      </c>
      <c r="J1005">
        <v>19247</v>
      </c>
      <c r="K1005">
        <v>293101</v>
      </c>
      <c r="L1005">
        <v>45504</v>
      </c>
      <c r="M1005">
        <v>365497</v>
      </c>
      <c r="N1005" s="6" t="str">
        <f t="shared" si="15"/>
        <v>A3_R2_C3Normandie2020_2035FeuillusPublic</v>
      </c>
    </row>
    <row r="1006" spans="1:14" x14ac:dyDescent="0.3">
      <c r="A1006" t="s">
        <v>218</v>
      </c>
      <c r="B1006" t="s">
        <v>30</v>
      </c>
      <c r="C1006" t="s">
        <v>215</v>
      </c>
      <c r="D1006" t="s">
        <v>115</v>
      </c>
      <c r="E1006" t="s">
        <v>112</v>
      </c>
      <c r="F1006">
        <v>122863</v>
      </c>
      <c r="G1006">
        <v>49550</v>
      </c>
      <c r="H1006">
        <v>7061</v>
      </c>
      <c r="I1006">
        <v>412</v>
      </c>
      <c r="J1006">
        <v>-3470</v>
      </c>
      <c r="K1006">
        <v>181704</v>
      </c>
      <c r="L1006">
        <v>36129</v>
      </c>
      <c r="M1006">
        <v>207208</v>
      </c>
      <c r="N1006" s="6" t="str">
        <f t="shared" si="15"/>
        <v>A3_R2_C3Normandie2035_2050RésineuxPrivé</v>
      </c>
    </row>
    <row r="1007" spans="1:14" x14ac:dyDescent="0.3">
      <c r="A1007" t="s">
        <v>218</v>
      </c>
      <c r="B1007" t="s">
        <v>30</v>
      </c>
      <c r="C1007" t="s">
        <v>215</v>
      </c>
      <c r="D1007" t="s">
        <v>115</v>
      </c>
      <c r="E1007" t="s">
        <v>113</v>
      </c>
      <c r="F1007">
        <v>76626</v>
      </c>
      <c r="G1007">
        <v>23016</v>
      </c>
      <c r="H1007">
        <v>27617</v>
      </c>
      <c r="I1007">
        <v>0</v>
      </c>
      <c r="J1007">
        <v>-9991</v>
      </c>
      <c r="K1007">
        <v>103779</v>
      </c>
      <c r="L1007">
        <v>20438</v>
      </c>
      <c r="M1007">
        <v>92165</v>
      </c>
      <c r="N1007" s="6" t="str">
        <f t="shared" si="15"/>
        <v>A3_R2_C3Normandie2035_2050RésineuxPublic</v>
      </c>
    </row>
    <row r="1008" spans="1:14" x14ac:dyDescent="0.3">
      <c r="A1008" t="s">
        <v>218</v>
      </c>
      <c r="B1008" t="s">
        <v>30</v>
      </c>
      <c r="C1008" t="s">
        <v>215</v>
      </c>
      <c r="D1008" t="s">
        <v>114</v>
      </c>
      <c r="E1008" t="s">
        <v>112</v>
      </c>
      <c r="F1008">
        <v>259775</v>
      </c>
      <c r="G1008">
        <v>596403</v>
      </c>
      <c r="H1008">
        <v>19502</v>
      </c>
      <c r="I1008">
        <v>4782</v>
      </c>
      <c r="J1008">
        <v>159352</v>
      </c>
      <c r="K1008">
        <v>757231</v>
      </c>
      <c r="L1008">
        <v>396763</v>
      </c>
      <c r="M1008">
        <v>1421549</v>
      </c>
      <c r="N1008" s="6" t="str">
        <f t="shared" si="15"/>
        <v>A3_R2_C3Normandie2035_2050FeuillusPrivé</v>
      </c>
    </row>
    <row r="1009" spans="1:14" x14ac:dyDescent="0.3">
      <c r="A1009" t="s">
        <v>218</v>
      </c>
      <c r="B1009" t="s">
        <v>30</v>
      </c>
      <c r="C1009" t="s">
        <v>215</v>
      </c>
      <c r="D1009" t="s">
        <v>114</v>
      </c>
      <c r="E1009" t="s">
        <v>113</v>
      </c>
      <c r="F1009">
        <v>105435</v>
      </c>
      <c r="G1009">
        <v>222795</v>
      </c>
      <c r="H1009">
        <v>43899</v>
      </c>
      <c r="I1009">
        <v>2687</v>
      </c>
      <c r="J1009">
        <v>-663</v>
      </c>
      <c r="K1009">
        <v>293962</v>
      </c>
      <c r="L1009">
        <v>59191</v>
      </c>
      <c r="M1009">
        <v>345647</v>
      </c>
      <c r="N1009" s="6" t="str">
        <f t="shared" si="15"/>
        <v>A3_R2_C3Normandie2035_2050FeuillusPublic</v>
      </c>
    </row>
    <row r="1010" spans="1:14" x14ac:dyDescent="0.3">
      <c r="A1010" t="s">
        <v>218</v>
      </c>
      <c r="B1010" t="s">
        <v>31</v>
      </c>
      <c r="C1010" t="s">
        <v>214</v>
      </c>
      <c r="D1010" t="s">
        <v>115</v>
      </c>
      <c r="E1010" t="s">
        <v>112</v>
      </c>
      <c r="F1010">
        <v>146245</v>
      </c>
      <c r="G1010">
        <v>70920</v>
      </c>
      <c r="H1010">
        <v>7359</v>
      </c>
      <c r="I1010">
        <v>27427</v>
      </c>
      <c r="J1010">
        <v>5847</v>
      </c>
      <c r="K1010">
        <v>229748</v>
      </c>
      <c r="L1010">
        <v>38174</v>
      </c>
      <c r="M1010">
        <v>286363</v>
      </c>
      <c r="N1010" s="6" t="str">
        <f t="shared" si="15"/>
        <v>B1_R1_C1Normandie2020_2035RésineuxPrivé</v>
      </c>
    </row>
    <row r="1011" spans="1:14" x14ac:dyDescent="0.3">
      <c r="A1011" t="s">
        <v>218</v>
      </c>
      <c r="B1011" t="s">
        <v>31</v>
      </c>
      <c r="C1011" t="s">
        <v>214</v>
      </c>
      <c r="D1011" t="s">
        <v>115</v>
      </c>
      <c r="E1011" t="s">
        <v>113</v>
      </c>
      <c r="F1011">
        <v>106042</v>
      </c>
      <c r="G1011">
        <v>33138</v>
      </c>
      <c r="H1011">
        <v>17801</v>
      </c>
      <c r="I1011">
        <v>22879</v>
      </c>
      <c r="J1011">
        <v>-11339</v>
      </c>
      <c r="K1011">
        <v>144943</v>
      </c>
      <c r="L1011">
        <v>13166</v>
      </c>
      <c r="M1011">
        <v>123408</v>
      </c>
      <c r="N1011" s="6" t="str">
        <f t="shared" si="15"/>
        <v>B1_R1_C1Normandie2020_2035RésineuxPublic</v>
      </c>
    </row>
    <row r="1012" spans="1:14" x14ac:dyDescent="0.3">
      <c r="A1012" t="s">
        <v>218</v>
      </c>
      <c r="B1012" t="s">
        <v>31</v>
      </c>
      <c r="C1012" t="s">
        <v>214</v>
      </c>
      <c r="D1012" t="s">
        <v>114</v>
      </c>
      <c r="E1012" t="s">
        <v>112</v>
      </c>
      <c r="F1012">
        <v>252178</v>
      </c>
      <c r="G1012">
        <v>590437</v>
      </c>
      <c r="H1012">
        <v>13805</v>
      </c>
      <c r="I1012">
        <v>59053</v>
      </c>
      <c r="J1012">
        <v>340743</v>
      </c>
      <c r="K1012">
        <v>759002</v>
      </c>
      <c r="L1012">
        <v>223309</v>
      </c>
      <c r="M1012">
        <v>1591891</v>
      </c>
      <c r="N1012" s="6" t="str">
        <f t="shared" si="15"/>
        <v>B1_R1_C1Normandie2020_2035FeuillusPrivé</v>
      </c>
    </row>
    <row r="1013" spans="1:14" x14ac:dyDescent="0.3">
      <c r="A1013" t="s">
        <v>218</v>
      </c>
      <c r="B1013" t="s">
        <v>31</v>
      </c>
      <c r="C1013" t="s">
        <v>214</v>
      </c>
      <c r="D1013" t="s">
        <v>114</v>
      </c>
      <c r="E1013" t="s">
        <v>113</v>
      </c>
      <c r="F1013">
        <v>114383</v>
      </c>
      <c r="G1013">
        <v>233616</v>
      </c>
      <c r="H1013">
        <v>23347</v>
      </c>
      <c r="I1013">
        <v>30631</v>
      </c>
      <c r="J1013">
        <v>32141</v>
      </c>
      <c r="K1013">
        <v>311707</v>
      </c>
      <c r="L1013">
        <v>31316</v>
      </c>
      <c r="M1013">
        <v>394530</v>
      </c>
      <c r="N1013" s="6" t="str">
        <f t="shared" si="15"/>
        <v>B1_R1_C1Normandie2020_2035FeuillusPublic</v>
      </c>
    </row>
    <row r="1014" spans="1:14" x14ac:dyDescent="0.3">
      <c r="A1014" t="s">
        <v>218</v>
      </c>
      <c r="B1014" t="s">
        <v>31</v>
      </c>
      <c r="C1014" t="s">
        <v>215</v>
      </c>
      <c r="D1014" t="s">
        <v>115</v>
      </c>
      <c r="E1014" t="s">
        <v>112</v>
      </c>
      <c r="F1014">
        <v>146215</v>
      </c>
      <c r="G1014">
        <v>62379</v>
      </c>
      <c r="H1014">
        <v>3884</v>
      </c>
      <c r="I1014">
        <v>15500</v>
      </c>
      <c r="J1014">
        <v>12582</v>
      </c>
      <c r="K1014">
        <v>219202</v>
      </c>
      <c r="L1014">
        <v>32133</v>
      </c>
      <c r="M1014">
        <v>290103</v>
      </c>
      <c r="N1014" s="6" t="str">
        <f t="shared" si="15"/>
        <v>B1_R1_C1Normandie2035_2050RésineuxPrivé</v>
      </c>
    </row>
    <row r="1015" spans="1:14" x14ac:dyDescent="0.3">
      <c r="A1015" t="s">
        <v>218</v>
      </c>
      <c r="B1015" t="s">
        <v>31</v>
      </c>
      <c r="C1015" t="s">
        <v>215</v>
      </c>
      <c r="D1015" t="s">
        <v>115</v>
      </c>
      <c r="E1015" t="s">
        <v>113</v>
      </c>
      <c r="F1015">
        <v>78890</v>
      </c>
      <c r="G1015">
        <v>24673</v>
      </c>
      <c r="H1015">
        <v>12059</v>
      </c>
      <c r="I1015">
        <v>0</v>
      </c>
      <c r="J1015">
        <v>-2820</v>
      </c>
      <c r="K1015">
        <v>107991</v>
      </c>
      <c r="L1015">
        <v>10793</v>
      </c>
      <c r="M1015">
        <v>108470</v>
      </c>
      <c r="N1015" s="6" t="str">
        <f t="shared" si="15"/>
        <v>B1_R1_C1Normandie2035_2050RésineuxPublic</v>
      </c>
    </row>
    <row r="1016" spans="1:14" x14ac:dyDescent="0.3">
      <c r="A1016" t="s">
        <v>218</v>
      </c>
      <c r="B1016" t="s">
        <v>31</v>
      </c>
      <c r="C1016" t="s">
        <v>215</v>
      </c>
      <c r="D1016" t="s">
        <v>114</v>
      </c>
      <c r="E1016" t="s">
        <v>112</v>
      </c>
      <c r="F1016">
        <v>292566</v>
      </c>
      <c r="G1016">
        <v>693175</v>
      </c>
      <c r="H1016">
        <v>11283</v>
      </c>
      <c r="I1016">
        <v>14017</v>
      </c>
      <c r="J1016">
        <v>387459</v>
      </c>
      <c r="K1016">
        <v>873140</v>
      </c>
      <c r="L1016">
        <v>215978</v>
      </c>
      <c r="M1016">
        <v>1800163</v>
      </c>
      <c r="N1016" s="6" t="str">
        <f t="shared" si="15"/>
        <v>B1_R1_C1Normandie2035_2050FeuillusPrivé</v>
      </c>
    </row>
    <row r="1017" spans="1:14" x14ac:dyDescent="0.3">
      <c r="A1017" t="s">
        <v>218</v>
      </c>
      <c r="B1017" t="s">
        <v>31</v>
      </c>
      <c r="C1017" t="s">
        <v>215</v>
      </c>
      <c r="D1017" t="s">
        <v>114</v>
      </c>
      <c r="E1017" t="s">
        <v>113</v>
      </c>
      <c r="F1017">
        <v>114621</v>
      </c>
      <c r="G1017">
        <v>247627</v>
      </c>
      <c r="H1017">
        <v>20191</v>
      </c>
      <c r="I1017">
        <v>4091</v>
      </c>
      <c r="J1017">
        <v>38587</v>
      </c>
      <c r="K1017">
        <v>324560</v>
      </c>
      <c r="L1017">
        <v>28837</v>
      </c>
      <c r="M1017">
        <v>419939</v>
      </c>
      <c r="N1017" s="6" t="str">
        <f t="shared" si="15"/>
        <v>B1_R1_C1Normandie2035_2050FeuillusPublic</v>
      </c>
    </row>
    <row r="1018" spans="1:14" x14ac:dyDescent="0.3">
      <c r="A1018" t="s">
        <v>218</v>
      </c>
      <c r="B1018" t="s">
        <v>33</v>
      </c>
      <c r="C1018" t="s">
        <v>214</v>
      </c>
      <c r="D1018" t="s">
        <v>115</v>
      </c>
      <c r="E1018" t="s">
        <v>112</v>
      </c>
      <c r="F1018">
        <v>146118</v>
      </c>
      <c r="G1018">
        <v>70861</v>
      </c>
      <c r="H1018">
        <v>7396</v>
      </c>
      <c r="I1018">
        <v>27427</v>
      </c>
      <c r="J1018">
        <v>5924</v>
      </c>
      <c r="K1018">
        <v>229553</v>
      </c>
      <c r="L1018">
        <v>38137</v>
      </c>
      <c r="M1018">
        <v>286378</v>
      </c>
      <c r="N1018" s="6" t="str">
        <f t="shared" si="15"/>
        <v>B1_R1_C2Normandie2020_2035RésineuxPrivé</v>
      </c>
    </row>
    <row r="1019" spans="1:14" x14ac:dyDescent="0.3">
      <c r="A1019" t="s">
        <v>218</v>
      </c>
      <c r="B1019" t="s">
        <v>33</v>
      </c>
      <c r="C1019" t="s">
        <v>214</v>
      </c>
      <c r="D1019" t="s">
        <v>115</v>
      </c>
      <c r="E1019" t="s">
        <v>113</v>
      </c>
      <c r="F1019">
        <v>105170</v>
      </c>
      <c r="G1019">
        <v>32878</v>
      </c>
      <c r="H1019">
        <v>17822</v>
      </c>
      <c r="I1019">
        <v>22879</v>
      </c>
      <c r="J1019">
        <v>-10937</v>
      </c>
      <c r="K1019">
        <v>143762</v>
      </c>
      <c r="L1019">
        <v>13174</v>
      </c>
      <c r="M1019">
        <v>123487</v>
      </c>
      <c r="N1019" s="6" t="str">
        <f t="shared" si="15"/>
        <v>B1_R1_C2Normandie2020_2035RésineuxPublic</v>
      </c>
    </row>
    <row r="1020" spans="1:14" x14ac:dyDescent="0.3">
      <c r="A1020" t="s">
        <v>218</v>
      </c>
      <c r="B1020" t="s">
        <v>33</v>
      </c>
      <c r="C1020" t="s">
        <v>214</v>
      </c>
      <c r="D1020" t="s">
        <v>114</v>
      </c>
      <c r="E1020" t="s">
        <v>112</v>
      </c>
      <c r="F1020">
        <v>251473</v>
      </c>
      <c r="G1020">
        <v>589037</v>
      </c>
      <c r="H1020">
        <v>14125</v>
      </c>
      <c r="I1020">
        <v>59053</v>
      </c>
      <c r="J1020">
        <v>341911</v>
      </c>
      <c r="K1020">
        <v>757066</v>
      </c>
      <c r="L1020">
        <v>223084</v>
      </c>
      <c r="M1020">
        <v>1591986</v>
      </c>
      <c r="N1020" s="6" t="str">
        <f t="shared" si="15"/>
        <v>B1_R1_C2Normandie2020_2035FeuillusPrivé</v>
      </c>
    </row>
    <row r="1021" spans="1:14" x14ac:dyDescent="0.3">
      <c r="A1021" t="s">
        <v>218</v>
      </c>
      <c r="B1021" t="s">
        <v>33</v>
      </c>
      <c r="C1021" t="s">
        <v>214</v>
      </c>
      <c r="D1021" t="s">
        <v>114</v>
      </c>
      <c r="E1021" t="s">
        <v>113</v>
      </c>
      <c r="F1021">
        <v>113819</v>
      </c>
      <c r="G1021">
        <v>232300</v>
      </c>
      <c r="H1021">
        <v>23358</v>
      </c>
      <c r="I1021">
        <v>30631</v>
      </c>
      <c r="J1021">
        <v>33090</v>
      </c>
      <c r="K1021">
        <v>310011</v>
      </c>
      <c r="L1021">
        <v>31328</v>
      </c>
      <c r="M1021">
        <v>394644</v>
      </c>
      <c r="N1021" s="6" t="str">
        <f t="shared" si="15"/>
        <v>B1_R1_C2Normandie2020_2035FeuillusPublic</v>
      </c>
    </row>
    <row r="1022" spans="1:14" x14ac:dyDescent="0.3">
      <c r="A1022" t="s">
        <v>218</v>
      </c>
      <c r="B1022" t="s">
        <v>33</v>
      </c>
      <c r="C1022" t="s">
        <v>215</v>
      </c>
      <c r="D1022" t="s">
        <v>115</v>
      </c>
      <c r="E1022" t="s">
        <v>112</v>
      </c>
      <c r="F1022">
        <v>144047</v>
      </c>
      <c r="G1022">
        <v>61093</v>
      </c>
      <c r="H1022">
        <v>6717</v>
      </c>
      <c r="I1022">
        <v>15155</v>
      </c>
      <c r="J1022">
        <v>1527</v>
      </c>
      <c r="K1022">
        <v>215573</v>
      </c>
      <c r="L1022">
        <v>47291</v>
      </c>
      <c r="M1022">
        <v>267090</v>
      </c>
      <c r="N1022" s="6" t="str">
        <f t="shared" si="15"/>
        <v>B1_R1_C2Normandie2035_2050RésineuxPrivé</v>
      </c>
    </row>
    <row r="1023" spans="1:14" x14ac:dyDescent="0.3">
      <c r="A1023" t="s">
        <v>218</v>
      </c>
      <c r="B1023" t="s">
        <v>33</v>
      </c>
      <c r="C1023" t="s">
        <v>215</v>
      </c>
      <c r="D1023" t="s">
        <v>115</v>
      </c>
      <c r="E1023" t="s">
        <v>113</v>
      </c>
      <c r="F1023">
        <v>83257</v>
      </c>
      <c r="G1023">
        <v>25394</v>
      </c>
      <c r="H1023">
        <v>22511</v>
      </c>
      <c r="I1023">
        <v>0</v>
      </c>
      <c r="J1023">
        <v>-9844</v>
      </c>
      <c r="K1023">
        <v>113235</v>
      </c>
      <c r="L1023">
        <v>18034</v>
      </c>
      <c r="M1023">
        <v>99271</v>
      </c>
      <c r="N1023" s="6" t="str">
        <f t="shared" si="15"/>
        <v>B1_R1_C2Normandie2035_2050RésineuxPublic</v>
      </c>
    </row>
    <row r="1024" spans="1:14" x14ac:dyDescent="0.3">
      <c r="A1024" t="s">
        <v>218</v>
      </c>
      <c r="B1024" t="s">
        <v>33</v>
      </c>
      <c r="C1024" t="s">
        <v>215</v>
      </c>
      <c r="D1024" t="s">
        <v>114</v>
      </c>
      <c r="E1024" t="s">
        <v>112</v>
      </c>
      <c r="F1024">
        <v>288951</v>
      </c>
      <c r="G1024">
        <v>679325</v>
      </c>
      <c r="H1024">
        <v>20068</v>
      </c>
      <c r="I1024">
        <v>13871</v>
      </c>
      <c r="J1024">
        <v>234591</v>
      </c>
      <c r="K1024">
        <v>857418</v>
      </c>
      <c r="L1024">
        <v>360592</v>
      </c>
      <c r="M1024">
        <v>1632159</v>
      </c>
      <c r="N1024" s="6" t="str">
        <f t="shared" si="15"/>
        <v>B1_R1_C2Normandie2035_2050FeuillusPrivé</v>
      </c>
    </row>
    <row r="1025" spans="1:14" x14ac:dyDescent="0.3">
      <c r="A1025" t="s">
        <v>218</v>
      </c>
      <c r="B1025" t="s">
        <v>33</v>
      </c>
      <c r="C1025" t="s">
        <v>215</v>
      </c>
      <c r="D1025" t="s">
        <v>114</v>
      </c>
      <c r="E1025" t="s">
        <v>113</v>
      </c>
      <c r="F1025">
        <v>116278</v>
      </c>
      <c r="G1025">
        <v>248475</v>
      </c>
      <c r="H1025">
        <v>36664</v>
      </c>
      <c r="I1025">
        <v>4048</v>
      </c>
      <c r="J1025">
        <v>6414</v>
      </c>
      <c r="K1025">
        <v>326876</v>
      </c>
      <c r="L1025">
        <v>50922</v>
      </c>
      <c r="M1025">
        <v>383557</v>
      </c>
      <c r="N1025" s="6" t="str">
        <f t="shared" si="15"/>
        <v>B1_R1_C2Normandie2035_2050FeuillusPublic</v>
      </c>
    </row>
    <row r="1026" spans="1:14" x14ac:dyDescent="0.3">
      <c r="A1026" t="s">
        <v>218</v>
      </c>
      <c r="B1026" t="s">
        <v>35</v>
      </c>
      <c r="C1026" t="s">
        <v>214</v>
      </c>
      <c r="D1026" t="s">
        <v>115</v>
      </c>
      <c r="E1026" t="s">
        <v>112</v>
      </c>
      <c r="F1026">
        <v>144673</v>
      </c>
      <c r="G1026">
        <v>70222</v>
      </c>
      <c r="H1026">
        <v>9723</v>
      </c>
      <c r="I1026">
        <v>26412</v>
      </c>
      <c r="J1026">
        <v>-5199</v>
      </c>
      <c r="K1026">
        <v>227361</v>
      </c>
      <c r="L1026">
        <v>50978</v>
      </c>
      <c r="M1026">
        <v>262488</v>
      </c>
      <c r="N1026" s="6" t="str">
        <f t="shared" si="15"/>
        <v>B1_R1_C3Normandie2020_2035RésineuxPrivé</v>
      </c>
    </row>
    <row r="1027" spans="1:14" x14ac:dyDescent="0.3">
      <c r="A1027" t="s">
        <v>218</v>
      </c>
      <c r="B1027" t="s">
        <v>35</v>
      </c>
      <c r="C1027" t="s">
        <v>214</v>
      </c>
      <c r="D1027" t="s">
        <v>115</v>
      </c>
      <c r="E1027" t="s">
        <v>113</v>
      </c>
      <c r="F1027">
        <v>108063</v>
      </c>
      <c r="G1027">
        <v>33338</v>
      </c>
      <c r="H1027">
        <v>24685</v>
      </c>
      <c r="I1027">
        <v>22027</v>
      </c>
      <c r="J1027">
        <v>-16462</v>
      </c>
      <c r="K1027">
        <v>147228</v>
      </c>
      <c r="L1027">
        <v>17668</v>
      </c>
      <c r="M1027">
        <v>114405</v>
      </c>
      <c r="N1027" s="6" t="str">
        <f t="shared" ref="N1027:N1090" si="16">B1027&amp;A1027&amp;C1027&amp;D1027&amp;E1027</f>
        <v>B1_R1_C3Normandie2020_2035RésineuxPublic</v>
      </c>
    </row>
    <row r="1028" spans="1:14" x14ac:dyDescent="0.3">
      <c r="A1028" t="s">
        <v>218</v>
      </c>
      <c r="B1028" t="s">
        <v>35</v>
      </c>
      <c r="C1028" t="s">
        <v>214</v>
      </c>
      <c r="D1028" t="s">
        <v>114</v>
      </c>
      <c r="E1028" t="s">
        <v>112</v>
      </c>
      <c r="F1028">
        <v>250708</v>
      </c>
      <c r="G1028">
        <v>588528</v>
      </c>
      <c r="H1028">
        <v>19427</v>
      </c>
      <c r="I1028">
        <v>58033</v>
      </c>
      <c r="J1028">
        <v>220681</v>
      </c>
      <c r="K1028">
        <v>756005</v>
      </c>
      <c r="L1028">
        <v>322713</v>
      </c>
      <c r="M1028">
        <v>1454554</v>
      </c>
      <c r="N1028" s="6" t="str">
        <f t="shared" si="16"/>
        <v>B1_R1_C3Normandie2020_2035FeuillusPrivé</v>
      </c>
    </row>
    <row r="1029" spans="1:14" x14ac:dyDescent="0.3">
      <c r="A1029" t="s">
        <v>218</v>
      </c>
      <c r="B1029" t="s">
        <v>35</v>
      </c>
      <c r="C1029" t="s">
        <v>214</v>
      </c>
      <c r="D1029" t="s">
        <v>114</v>
      </c>
      <c r="E1029" t="s">
        <v>113</v>
      </c>
      <c r="F1029">
        <v>115383</v>
      </c>
      <c r="G1029">
        <v>234440</v>
      </c>
      <c r="H1029">
        <v>33934</v>
      </c>
      <c r="I1029">
        <v>30271</v>
      </c>
      <c r="J1029">
        <v>7022</v>
      </c>
      <c r="K1029">
        <v>313472</v>
      </c>
      <c r="L1029">
        <v>45078</v>
      </c>
      <c r="M1029">
        <v>362654</v>
      </c>
      <c r="N1029" s="6" t="str">
        <f t="shared" si="16"/>
        <v>B1_R1_C3Normandie2020_2035FeuillusPublic</v>
      </c>
    </row>
    <row r="1030" spans="1:14" x14ac:dyDescent="0.3">
      <c r="A1030" t="s">
        <v>218</v>
      </c>
      <c r="B1030" t="s">
        <v>35</v>
      </c>
      <c r="C1030" t="s">
        <v>215</v>
      </c>
      <c r="D1030" t="s">
        <v>115</v>
      </c>
      <c r="E1030" t="s">
        <v>112</v>
      </c>
      <c r="F1030">
        <v>146625</v>
      </c>
      <c r="G1030">
        <v>60050</v>
      </c>
      <c r="H1030">
        <v>8510</v>
      </c>
      <c r="I1030">
        <v>12594</v>
      </c>
      <c r="J1030">
        <v>-8418</v>
      </c>
      <c r="K1030">
        <v>217206</v>
      </c>
      <c r="L1030">
        <v>54856</v>
      </c>
      <c r="M1030">
        <v>244829</v>
      </c>
      <c r="N1030" s="6" t="str">
        <f t="shared" si="16"/>
        <v>B1_R1_C3Normandie2035_2050RésineuxPrivé</v>
      </c>
    </row>
    <row r="1031" spans="1:14" x14ac:dyDescent="0.3">
      <c r="A1031" t="s">
        <v>218</v>
      </c>
      <c r="B1031" t="s">
        <v>35</v>
      </c>
      <c r="C1031" t="s">
        <v>215</v>
      </c>
      <c r="D1031" t="s">
        <v>115</v>
      </c>
      <c r="E1031" t="s">
        <v>113</v>
      </c>
      <c r="F1031">
        <v>84915</v>
      </c>
      <c r="G1031">
        <v>26190</v>
      </c>
      <c r="H1031">
        <v>23635</v>
      </c>
      <c r="I1031">
        <v>0</v>
      </c>
      <c r="J1031">
        <v>-15045</v>
      </c>
      <c r="K1031">
        <v>115830</v>
      </c>
      <c r="L1031">
        <v>19695</v>
      </c>
      <c r="M1031">
        <v>87703</v>
      </c>
      <c r="N1031" s="6" t="str">
        <f t="shared" si="16"/>
        <v>B1_R1_C3Normandie2035_2050RésineuxPublic</v>
      </c>
    </row>
    <row r="1032" spans="1:14" x14ac:dyDescent="0.3">
      <c r="A1032" t="s">
        <v>218</v>
      </c>
      <c r="B1032" t="s">
        <v>35</v>
      </c>
      <c r="C1032" t="s">
        <v>215</v>
      </c>
      <c r="D1032" t="s">
        <v>114</v>
      </c>
      <c r="E1032" t="s">
        <v>112</v>
      </c>
      <c r="F1032">
        <v>300547</v>
      </c>
      <c r="G1032">
        <v>687890</v>
      </c>
      <c r="H1032">
        <v>30262</v>
      </c>
      <c r="I1032">
        <v>12670</v>
      </c>
      <c r="J1032">
        <v>105362</v>
      </c>
      <c r="K1032">
        <v>872811</v>
      </c>
      <c r="L1032">
        <v>380107</v>
      </c>
      <c r="M1032">
        <v>1422317</v>
      </c>
      <c r="N1032" s="6" t="str">
        <f t="shared" si="16"/>
        <v>B1_R1_C3Normandie2035_2050FeuillusPrivé</v>
      </c>
    </row>
    <row r="1033" spans="1:14" x14ac:dyDescent="0.3">
      <c r="A1033" t="s">
        <v>218</v>
      </c>
      <c r="B1033" t="s">
        <v>35</v>
      </c>
      <c r="C1033" t="s">
        <v>215</v>
      </c>
      <c r="D1033" t="s">
        <v>114</v>
      </c>
      <c r="E1033" t="s">
        <v>113</v>
      </c>
      <c r="F1033">
        <v>117379</v>
      </c>
      <c r="G1033">
        <v>247175</v>
      </c>
      <c r="H1033">
        <v>40906</v>
      </c>
      <c r="I1033">
        <v>3694</v>
      </c>
      <c r="J1033">
        <v>-22805</v>
      </c>
      <c r="K1033">
        <v>326447</v>
      </c>
      <c r="L1033">
        <v>56945</v>
      </c>
      <c r="M1033">
        <v>334464</v>
      </c>
      <c r="N1033" s="6" t="str">
        <f t="shared" si="16"/>
        <v>B1_R1_C3Normandie2035_2050FeuillusPublic</v>
      </c>
    </row>
    <row r="1034" spans="1:14" x14ac:dyDescent="0.3">
      <c r="A1034" t="s">
        <v>218</v>
      </c>
      <c r="B1034" t="s">
        <v>37</v>
      </c>
      <c r="C1034" t="s">
        <v>214</v>
      </c>
      <c r="D1034" t="s">
        <v>115</v>
      </c>
      <c r="E1034" t="s">
        <v>112</v>
      </c>
      <c r="F1034">
        <v>149448</v>
      </c>
      <c r="G1034">
        <v>71868</v>
      </c>
      <c r="H1034">
        <v>7317</v>
      </c>
      <c r="I1034">
        <v>25436</v>
      </c>
      <c r="J1034">
        <v>2825</v>
      </c>
      <c r="K1034">
        <v>234111</v>
      </c>
      <c r="L1034">
        <v>32217</v>
      </c>
      <c r="M1034">
        <v>275913</v>
      </c>
      <c r="N1034" s="6" t="str">
        <f t="shared" si="16"/>
        <v>B1_R2_C1Normandie2020_2035RésineuxPrivé</v>
      </c>
    </row>
    <row r="1035" spans="1:14" x14ac:dyDescent="0.3">
      <c r="A1035" t="s">
        <v>218</v>
      </c>
      <c r="B1035" t="s">
        <v>37</v>
      </c>
      <c r="C1035" t="s">
        <v>214</v>
      </c>
      <c r="D1035" t="s">
        <v>115</v>
      </c>
      <c r="E1035" t="s">
        <v>113</v>
      </c>
      <c r="F1035">
        <v>101947</v>
      </c>
      <c r="G1035">
        <v>32484</v>
      </c>
      <c r="H1035">
        <v>17885</v>
      </c>
      <c r="I1035">
        <v>14273</v>
      </c>
      <c r="J1035">
        <v>-9855</v>
      </c>
      <c r="K1035">
        <v>140081</v>
      </c>
      <c r="L1035">
        <v>13091</v>
      </c>
      <c r="M1035">
        <v>122957</v>
      </c>
      <c r="N1035" s="6" t="str">
        <f t="shared" si="16"/>
        <v>B1_R2_C1Normandie2020_2035RésineuxPublic</v>
      </c>
    </row>
    <row r="1036" spans="1:14" x14ac:dyDescent="0.3">
      <c r="A1036" t="s">
        <v>218</v>
      </c>
      <c r="B1036" t="s">
        <v>37</v>
      </c>
      <c r="C1036" t="s">
        <v>214</v>
      </c>
      <c r="D1036" t="s">
        <v>114</v>
      </c>
      <c r="E1036" t="s">
        <v>112</v>
      </c>
      <c r="F1036">
        <v>260191</v>
      </c>
      <c r="G1036">
        <v>612611</v>
      </c>
      <c r="H1036">
        <v>14193</v>
      </c>
      <c r="I1036">
        <v>32393</v>
      </c>
      <c r="J1036">
        <v>325361</v>
      </c>
      <c r="K1036">
        <v>785248</v>
      </c>
      <c r="L1036">
        <v>220512</v>
      </c>
      <c r="M1036">
        <v>1587071</v>
      </c>
      <c r="N1036" s="6" t="str">
        <f t="shared" si="16"/>
        <v>B1_R2_C1Normandie2020_2035FeuillusPrivé</v>
      </c>
    </row>
    <row r="1037" spans="1:14" x14ac:dyDescent="0.3">
      <c r="A1037" t="s">
        <v>218</v>
      </c>
      <c r="B1037" t="s">
        <v>37</v>
      </c>
      <c r="C1037" t="s">
        <v>214</v>
      </c>
      <c r="D1037" t="s">
        <v>114</v>
      </c>
      <c r="E1037" t="s">
        <v>113</v>
      </c>
      <c r="F1037">
        <v>115495</v>
      </c>
      <c r="G1037">
        <v>238101</v>
      </c>
      <c r="H1037">
        <v>23258</v>
      </c>
      <c r="I1037">
        <v>25605</v>
      </c>
      <c r="J1037">
        <v>28517</v>
      </c>
      <c r="K1037">
        <v>317030</v>
      </c>
      <c r="L1037">
        <v>30911</v>
      </c>
      <c r="M1037">
        <v>392330</v>
      </c>
      <c r="N1037" s="6" t="str">
        <f t="shared" si="16"/>
        <v>B1_R2_C1Normandie2020_2035FeuillusPublic</v>
      </c>
    </row>
    <row r="1038" spans="1:14" x14ac:dyDescent="0.3">
      <c r="A1038" t="s">
        <v>218</v>
      </c>
      <c r="B1038" t="s">
        <v>37</v>
      </c>
      <c r="C1038" t="s">
        <v>215</v>
      </c>
      <c r="D1038" t="s">
        <v>115</v>
      </c>
      <c r="E1038" t="s">
        <v>112</v>
      </c>
      <c r="F1038">
        <v>137835</v>
      </c>
      <c r="G1038">
        <v>56868</v>
      </c>
      <c r="H1038">
        <v>3949</v>
      </c>
      <c r="I1038">
        <v>502</v>
      </c>
      <c r="J1038">
        <v>8324</v>
      </c>
      <c r="K1038">
        <v>205235</v>
      </c>
      <c r="L1038">
        <v>19880</v>
      </c>
      <c r="M1038">
        <v>251564</v>
      </c>
      <c r="N1038" s="6" t="str">
        <f t="shared" si="16"/>
        <v>B1_R2_C1Normandie2035_2050RésineuxPrivé</v>
      </c>
    </row>
    <row r="1039" spans="1:14" x14ac:dyDescent="0.3">
      <c r="A1039" t="s">
        <v>218</v>
      </c>
      <c r="B1039" t="s">
        <v>37</v>
      </c>
      <c r="C1039" t="s">
        <v>215</v>
      </c>
      <c r="D1039" t="s">
        <v>115</v>
      </c>
      <c r="E1039" t="s">
        <v>113</v>
      </c>
      <c r="F1039">
        <v>81221</v>
      </c>
      <c r="G1039">
        <v>25275</v>
      </c>
      <c r="H1039">
        <v>12427</v>
      </c>
      <c r="I1039">
        <v>0</v>
      </c>
      <c r="J1039">
        <v>-4413</v>
      </c>
      <c r="K1039">
        <v>110994</v>
      </c>
      <c r="L1039">
        <v>10395</v>
      </c>
      <c r="M1039">
        <v>106289</v>
      </c>
      <c r="N1039" s="6" t="str">
        <f t="shared" si="16"/>
        <v>B1_R2_C1Normandie2035_2050RésineuxPublic</v>
      </c>
    </row>
    <row r="1040" spans="1:14" x14ac:dyDescent="0.3">
      <c r="A1040" t="s">
        <v>218</v>
      </c>
      <c r="B1040" t="s">
        <v>37</v>
      </c>
      <c r="C1040" t="s">
        <v>215</v>
      </c>
      <c r="D1040" t="s">
        <v>114</v>
      </c>
      <c r="E1040" t="s">
        <v>112</v>
      </c>
      <c r="F1040">
        <v>287886</v>
      </c>
      <c r="G1040">
        <v>692909</v>
      </c>
      <c r="H1040">
        <v>12082</v>
      </c>
      <c r="I1040">
        <v>5294</v>
      </c>
      <c r="J1040">
        <v>378168</v>
      </c>
      <c r="K1040">
        <v>867841</v>
      </c>
      <c r="L1040">
        <v>210418</v>
      </c>
      <c r="M1040">
        <v>1771625</v>
      </c>
      <c r="N1040" s="6" t="str">
        <f t="shared" si="16"/>
        <v>B1_R2_C1Normandie2035_2050FeuillusPrivé</v>
      </c>
    </row>
    <row r="1041" spans="1:14" x14ac:dyDescent="0.3">
      <c r="A1041" t="s">
        <v>218</v>
      </c>
      <c r="B1041" t="s">
        <v>37</v>
      </c>
      <c r="C1041" t="s">
        <v>215</v>
      </c>
      <c r="D1041" t="s">
        <v>114</v>
      </c>
      <c r="E1041" t="s">
        <v>113</v>
      </c>
      <c r="F1041">
        <v>113690</v>
      </c>
      <c r="G1041">
        <v>246689</v>
      </c>
      <c r="H1041">
        <v>19975</v>
      </c>
      <c r="I1041">
        <v>2973</v>
      </c>
      <c r="J1041">
        <v>37225</v>
      </c>
      <c r="K1041">
        <v>322690</v>
      </c>
      <c r="L1041">
        <v>28114</v>
      </c>
      <c r="M1041">
        <v>414726</v>
      </c>
      <c r="N1041" s="6" t="str">
        <f t="shared" si="16"/>
        <v>B1_R2_C1Normandie2035_2050FeuillusPublic</v>
      </c>
    </row>
    <row r="1042" spans="1:14" x14ac:dyDescent="0.3">
      <c r="A1042" t="s">
        <v>218</v>
      </c>
      <c r="B1042" t="s">
        <v>38</v>
      </c>
      <c r="C1042" t="s">
        <v>214</v>
      </c>
      <c r="D1042" t="s">
        <v>115</v>
      </c>
      <c r="E1042" t="s">
        <v>112</v>
      </c>
      <c r="F1042">
        <v>149448</v>
      </c>
      <c r="G1042">
        <v>71868</v>
      </c>
      <c r="H1042">
        <v>7317</v>
      </c>
      <c r="I1042">
        <v>25436</v>
      </c>
      <c r="J1042">
        <v>2825</v>
      </c>
      <c r="K1042">
        <v>234111</v>
      </c>
      <c r="L1042">
        <v>32217</v>
      </c>
      <c r="M1042">
        <v>275913</v>
      </c>
      <c r="N1042" s="6" t="str">
        <f t="shared" si="16"/>
        <v>B1_R2_C2Normandie2020_2035RésineuxPrivé</v>
      </c>
    </row>
    <row r="1043" spans="1:14" x14ac:dyDescent="0.3">
      <c r="A1043" t="s">
        <v>218</v>
      </c>
      <c r="B1043" t="s">
        <v>38</v>
      </c>
      <c r="C1043" t="s">
        <v>214</v>
      </c>
      <c r="D1043" t="s">
        <v>115</v>
      </c>
      <c r="E1043" t="s">
        <v>113</v>
      </c>
      <c r="F1043">
        <v>101947</v>
      </c>
      <c r="G1043">
        <v>32484</v>
      </c>
      <c r="H1043">
        <v>17885</v>
      </c>
      <c r="I1043">
        <v>14273</v>
      </c>
      <c r="J1043">
        <v>-9855</v>
      </c>
      <c r="K1043">
        <v>140081</v>
      </c>
      <c r="L1043">
        <v>13091</v>
      </c>
      <c r="M1043">
        <v>122957</v>
      </c>
      <c r="N1043" s="6" t="str">
        <f t="shared" si="16"/>
        <v>B1_R2_C2Normandie2020_2035RésineuxPublic</v>
      </c>
    </row>
    <row r="1044" spans="1:14" x14ac:dyDescent="0.3">
      <c r="A1044" t="s">
        <v>218</v>
      </c>
      <c r="B1044" t="s">
        <v>38</v>
      </c>
      <c r="C1044" t="s">
        <v>214</v>
      </c>
      <c r="D1044" t="s">
        <v>114</v>
      </c>
      <c r="E1044" t="s">
        <v>112</v>
      </c>
      <c r="F1044">
        <v>260191</v>
      </c>
      <c r="G1044">
        <v>612611</v>
      </c>
      <c r="H1044">
        <v>14193</v>
      </c>
      <c r="I1044">
        <v>32393</v>
      </c>
      <c r="J1044">
        <v>325361</v>
      </c>
      <c r="K1044">
        <v>785248</v>
      </c>
      <c r="L1044">
        <v>220512</v>
      </c>
      <c r="M1044">
        <v>1587071</v>
      </c>
      <c r="N1044" s="6" t="str">
        <f t="shared" si="16"/>
        <v>B1_R2_C2Normandie2020_2035FeuillusPrivé</v>
      </c>
    </row>
    <row r="1045" spans="1:14" x14ac:dyDescent="0.3">
      <c r="A1045" t="s">
        <v>218</v>
      </c>
      <c r="B1045" t="s">
        <v>38</v>
      </c>
      <c r="C1045" t="s">
        <v>214</v>
      </c>
      <c r="D1045" t="s">
        <v>114</v>
      </c>
      <c r="E1045" t="s">
        <v>113</v>
      </c>
      <c r="F1045">
        <v>115495</v>
      </c>
      <c r="G1045">
        <v>238101</v>
      </c>
      <c r="H1045">
        <v>23258</v>
      </c>
      <c r="I1045">
        <v>25605</v>
      </c>
      <c r="J1045">
        <v>28517</v>
      </c>
      <c r="K1045">
        <v>317030</v>
      </c>
      <c r="L1045">
        <v>30911</v>
      </c>
      <c r="M1045">
        <v>392330</v>
      </c>
      <c r="N1045" s="6" t="str">
        <f t="shared" si="16"/>
        <v>B1_R2_C2Normandie2020_2035FeuillusPublic</v>
      </c>
    </row>
    <row r="1046" spans="1:14" x14ac:dyDescent="0.3">
      <c r="A1046" t="s">
        <v>218</v>
      </c>
      <c r="B1046" t="s">
        <v>38</v>
      </c>
      <c r="C1046" t="s">
        <v>215</v>
      </c>
      <c r="D1046" t="s">
        <v>115</v>
      </c>
      <c r="E1046" t="s">
        <v>112</v>
      </c>
      <c r="F1046">
        <v>135216</v>
      </c>
      <c r="G1046">
        <v>55588</v>
      </c>
      <c r="H1046">
        <v>6567</v>
      </c>
      <c r="I1046">
        <v>491</v>
      </c>
      <c r="J1046">
        <v>-2385</v>
      </c>
      <c r="K1046">
        <v>201132</v>
      </c>
      <c r="L1046">
        <v>32810</v>
      </c>
      <c r="M1046">
        <v>226886</v>
      </c>
      <c r="N1046" s="6" t="str">
        <f t="shared" si="16"/>
        <v>B1_R2_C2Normandie2035_2050RésineuxPrivé</v>
      </c>
    </row>
    <row r="1047" spans="1:14" x14ac:dyDescent="0.3">
      <c r="A1047" t="s">
        <v>218</v>
      </c>
      <c r="B1047" t="s">
        <v>38</v>
      </c>
      <c r="C1047" t="s">
        <v>215</v>
      </c>
      <c r="D1047" t="s">
        <v>115</v>
      </c>
      <c r="E1047" t="s">
        <v>113</v>
      </c>
      <c r="F1047">
        <v>87595</v>
      </c>
      <c r="G1047">
        <v>26628</v>
      </c>
      <c r="H1047">
        <v>22751</v>
      </c>
      <c r="I1047">
        <v>0</v>
      </c>
      <c r="J1047">
        <v>-12667</v>
      </c>
      <c r="K1047">
        <v>118991</v>
      </c>
      <c r="L1047">
        <v>17641</v>
      </c>
      <c r="M1047">
        <v>96076</v>
      </c>
      <c r="N1047" s="6" t="str">
        <f t="shared" si="16"/>
        <v>B1_R2_C2Normandie2035_2050RésineuxPublic</v>
      </c>
    </row>
    <row r="1048" spans="1:14" x14ac:dyDescent="0.3">
      <c r="A1048" t="s">
        <v>218</v>
      </c>
      <c r="B1048" t="s">
        <v>38</v>
      </c>
      <c r="C1048" t="s">
        <v>215</v>
      </c>
      <c r="D1048" t="s">
        <v>114</v>
      </c>
      <c r="E1048" t="s">
        <v>112</v>
      </c>
      <c r="F1048">
        <v>283765</v>
      </c>
      <c r="G1048">
        <v>677158</v>
      </c>
      <c r="H1048">
        <v>20022</v>
      </c>
      <c r="I1048">
        <v>5239</v>
      </c>
      <c r="J1048">
        <v>228482</v>
      </c>
      <c r="K1048">
        <v>850080</v>
      </c>
      <c r="L1048">
        <v>353051</v>
      </c>
      <c r="M1048">
        <v>1605797</v>
      </c>
      <c r="N1048" s="6" t="str">
        <f t="shared" si="16"/>
        <v>B1_R2_C2Normandie2035_2050FeuillusPrivé</v>
      </c>
    </row>
    <row r="1049" spans="1:14" x14ac:dyDescent="0.3">
      <c r="A1049" t="s">
        <v>218</v>
      </c>
      <c r="B1049" t="s">
        <v>38</v>
      </c>
      <c r="C1049" t="s">
        <v>215</v>
      </c>
      <c r="D1049" t="s">
        <v>114</v>
      </c>
      <c r="E1049" t="s">
        <v>113</v>
      </c>
      <c r="F1049">
        <v>117408</v>
      </c>
      <c r="G1049">
        <v>251902</v>
      </c>
      <c r="H1049">
        <v>35893</v>
      </c>
      <c r="I1049">
        <v>2942</v>
      </c>
      <c r="J1049">
        <v>1263</v>
      </c>
      <c r="K1049">
        <v>330729</v>
      </c>
      <c r="L1049">
        <v>49777</v>
      </c>
      <c r="M1049">
        <v>376557</v>
      </c>
      <c r="N1049" s="6" t="str">
        <f t="shared" si="16"/>
        <v>B1_R2_C2Normandie2035_2050FeuillusPublic</v>
      </c>
    </row>
    <row r="1050" spans="1:14" x14ac:dyDescent="0.3">
      <c r="A1050" t="s">
        <v>218</v>
      </c>
      <c r="B1050" t="s">
        <v>39</v>
      </c>
      <c r="C1050" t="s">
        <v>214</v>
      </c>
      <c r="D1050" t="s">
        <v>115</v>
      </c>
      <c r="E1050" t="s">
        <v>112</v>
      </c>
      <c r="F1050">
        <v>147902</v>
      </c>
      <c r="G1050">
        <v>71162</v>
      </c>
      <c r="H1050">
        <v>9836</v>
      </c>
      <c r="I1050">
        <v>24468</v>
      </c>
      <c r="J1050">
        <v>-8059</v>
      </c>
      <c r="K1050">
        <v>231741</v>
      </c>
      <c r="L1050">
        <v>44134</v>
      </c>
      <c r="M1050">
        <v>251544</v>
      </c>
      <c r="N1050" s="6" t="str">
        <f t="shared" si="16"/>
        <v>B1_R2_C3Normandie2020_2035RésineuxPrivé</v>
      </c>
    </row>
    <row r="1051" spans="1:14" x14ac:dyDescent="0.3">
      <c r="A1051" t="s">
        <v>218</v>
      </c>
      <c r="B1051" t="s">
        <v>39</v>
      </c>
      <c r="C1051" t="s">
        <v>214</v>
      </c>
      <c r="D1051" t="s">
        <v>115</v>
      </c>
      <c r="E1051" t="s">
        <v>113</v>
      </c>
      <c r="F1051">
        <v>104476</v>
      </c>
      <c r="G1051">
        <v>32810</v>
      </c>
      <c r="H1051">
        <v>24861</v>
      </c>
      <c r="I1051">
        <v>13776</v>
      </c>
      <c r="J1051">
        <v>-15289</v>
      </c>
      <c r="K1051">
        <v>143022</v>
      </c>
      <c r="L1051">
        <v>17699</v>
      </c>
      <c r="M1051">
        <v>113772</v>
      </c>
      <c r="N1051" s="6" t="str">
        <f t="shared" si="16"/>
        <v>B1_R2_C3Normandie2020_2035RésineuxPublic</v>
      </c>
    </row>
    <row r="1052" spans="1:14" x14ac:dyDescent="0.3">
      <c r="A1052" t="s">
        <v>218</v>
      </c>
      <c r="B1052" t="s">
        <v>39</v>
      </c>
      <c r="C1052" t="s">
        <v>214</v>
      </c>
      <c r="D1052" t="s">
        <v>114</v>
      </c>
      <c r="E1052" t="s">
        <v>112</v>
      </c>
      <c r="F1052">
        <v>258307</v>
      </c>
      <c r="G1052">
        <v>609532</v>
      </c>
      <c r="H1052">
        <v>20103</v>
      </c>
      <c r="I1052">
        <v>31573</v>
      </c>
      <c r="J1052">
        <v>207205</v>
      </c>
      <c r="K1052">
        <v>780821</v>
      </c>
      <c r="L1052">
        <v>318081</v>
      </c>
      <c r="M1052">
        <v>1450119</v>
      </c>
      <c r="N1052" s="6" t="str">
        <f t="shared" si="16"/>
        <v>B1_R2_C3Normandie2020_2035FeuillusPrivé</v>
      </c>
    </row>
    <row r="1053" spans="1:14" x14ac:dyDescent="0.3">
      <c r="A1053" t="s">
        <v>218</v>
      </c>
      <c r="B1053" t="s">
        <v>39</v>
      </c>
      <c r="C1053" t="s">
        <v>214</v>
      </c>
      <c r="D1053" t="s">
        <v>114</v>
      </c>
      <c r="E1053" t="s">
        <v>113</v>
      </c>
      <c r="F1053">
        <v>116646</v>
      </c>
      <c r="G1053">
        <v>239176</v>
      </c>
      <c r="H1053">
        <v>33665</v>
      </c>
      <c r="I1053">
        <v>25271</v>
      </c>
      <c r="J1053">
        <v>3314</v>
      </c>
      <c r="K1053">
        <v>319146</v>
      </c>
      <c r="L1053">
        <v>44490</v>
      </c>
      <c r="M1053">
        <v>360448</v>
      </c>
      <c r="N1053" s="6" t="str">
        <f t="shared" si="16"/>
        <v>B1_R2_C3Normandie2020_2035FeuillusPublic</v>
      </c>
    </row>
    <row r="1054" spans="1:14" x14ac:dyDescent="0.3">
      <c r="A1054" t="s">
        <v>218</v>
      </c>
      <c r="B1054" t="s">
        <v>39</v>
      </c>
      <c r="C1054" t="s">
        <v>215</v>
      </c>
      <c r="D1054" t="s">
        <v>115</v>
      </c>
      <c r="E1054" t="s">
        <v>112</v>
      </c>
      <c r="F1054">
        <v>139889</v>
      </c>
      <c r="G1054">
        <v>55667</v>
      </c>
      <c r="H1054">
        <v>8761</v>
      </c>
      <c r="I1054">
        <v>412</v>
      </c>
      <c r="J1054">
        <v>-11996</v>
      </c>
      <c r="K1054">
        <v>206029</v>
      </c>
      <c r="L1054">
        <v>31753</v>
      </c>
      <c r="M1054">
        <v>200111</v>
      </c>
      <c r="N1054" s="6" t="str">
        <f t="shared" si="16"/>
        <v>B1_R2_C3Normandie2035_2050RésineuxPrivé</v>
      </c>
    </row>
    <row r="1055" spans="1:14" x14ac:dyDescent="0.3">
      <c r="A1055" t="s">
        <v>218</v>
      </c>
      <c r="B1055" t="s">
        <v>39</v>
      </c>
      <c r="C1055" t="s">
        <v>215</v>
      </c>
      <c r="D1055" t="s">
        <v>115</v>
      </c>
      <c r="E1055" t="s">
        <v>113</v>
      </c>
      <c r="F1055">
        <v>86669</v>
      </c>
      <c r="G1055">
        <v>26672</v>
      </c>
      <c r="H1055">
        <v>23969</v>
      </c>
      <c r="I1055">
        <v>0</v>
      </c>
      <c r="J1055">
        <v>-16239</v>
      </c>
      <c r="K1055">
        <v>118108</v>
      </c>
      <c r="L1055">
        <v>18569</v>
      </c>
      <c r="M1055">
        <v>85303</v>
      </c>
      <c r="N1055" s="6" t="str">
        <f t="shared" si="16"/>
        <v>B1_R2_C3Normandie2035_2050RésineuxPublic</v>
      </c>
    </row>
    <row r="1056" spans="1:14" x14ac:dyDescent="0.3">
      <c r="A1056" t="s">
        <v>218</v>
      </c>
      <c r="B1056" t="s">
        <v>39</v>
      </c>
      <c r="C1056" t="s">
        <v>215</v>
      </c>
      <c r="D1056" t="s">
        <v>114</v>
      </c>
      <c r="E1056" t="s">
        <v>112</v>
      </c>
      <c r="F1056">
        <v>295690</v>
      </c>
      <c r="G1056">
        <v>688321</v>
      </c>
      <c r="H1056">
        <v>31321</v>
      </c>
      <c r="I1056">
        <v>4782</v>
      </c>
      <c r="J1056">
        <v>99935</v>
      </c>
      <c r="K1056">
        <v>868336</v>
      </c>
      <c r="L1056">
        <v>369037</v>
      </c>
      <c r="M1056">
        <v>1396095</v>
      </c>
      <c r="N1056" s="6" t="str">
        <f t="shared" si="16"/>
        <v>B1_R2_C3Normandie2035_2050FeuillusPrivé</v>
      </c>
    </row>
    <row r="1057" spans="1:14" x14ac:dyDescent="0.3">
      <c r="A1057" t="s">
        <v>218</v>
      </c>
      <c r="B1057" t="s">
        <v>39</v>
      </c>
      <c r="C1057" t="s">
        <v>215</v>
      </c>
      <c r="D1057" t="s">
        <v>114</v>
      </c>
      <c r="E1057" t="s">
        <v>113</v>
      </c>
      <c r="F1057">
        <v>116082</v>
      </c>
      <c r="G1057">
        <v>245424</v>
      </c>
      <c r="H1057">
        <v>40514</v>
      </c>
      <c r="I1057">
        <v>2687</v>
      </c>
      <c r="J1057">
        <v>-23383</v>
      </c>
      <c r="K1057">
        <v>323534</v>
      </c>
      <c r="L1057">
        <v>55806</v>
      </c>
      <c r="M1057">
        <v>329376</v>
      </c>
      <c r="N1057" s="6" t="str">
        <f t="shared" si="16"/>
        <v>B1_R2_C3Normandie2035_2050FeuillusPublic</v>
      </c>
    </row>
    <row r="1058" spans="1:14" x14ac:dyDescent="0.3">
      <c r="A1058" t="s">
        <v>218</v>
      </c>
      <c r="B1058" t="s">
        <v>40</v>
      </c>
      <c r="C1058" t="s">
        <v>214</v>
      </c>
      <c r="D1058" t="s">
        <v>115</v>
      </c>
      <c r="E1058" t="s">
        <v>112</v>
      </c>
      <c r="F1058">
        <v>156706</v>
      </c>
      <c r="G1058">
        <v>75441</v>
      </c>
      <c r="H1058">
        <v>7465</v>
      </c>
      <c r="I1058">
        <v>27108</v>
      </c>
      <c r="J1058">
        <v>361</v>
      </c>
      <c r="K1058">
        <v>245564</v>
      </c>
      <c r="L1058">
        <v>37594</v>
      </c>
      <c r="M1058">
        <v>284336</v>
      </c>
      <c r="N1058" s="6" t="str">
        <f t="shared" si="16"/>
        <v>B2_R1_C1Normandie2020_2035RésineuxPrivé</v>
      </c>
    </row>
    <row r="1059" spans="1:14" x14ac:dyDescent="0.3">
      <c r="A1059" t="s">
        <v>218</v>
      </c>
      <c r="B1059" t="s">
        <v>40</v>
      </c>
      <c r="C1059" t="s">
        <v>214</v>
      </c>
      <c r="D1059" t="s">
        <v>115</v>
      </c>
      <c r="E1059" t="s">
        <v>113</v>
      </c>
      <c r="F1059">
        <v>113734</v>
      </c>
      <c r="G1059">
        <v>35456</v>
      </c>
      <c r="H1059">
        <v>17323</v>
      </c>
      <c r="I1059">
        <v>22278</v>
      </c>
      <c r="J1059">
        <v>-14724</v>
      </c>
      <c r="K1059">
        <v>155401</v>
      </c>
      <c r="L1059">
        <v>12819</v>
      </c>
      <c r="M1059">
        <v>122989</v>
      </c>
      <c r="N1059" s="6" t="str">
        <f t="shared" si="16"/>
        <v>B2_R1_C1Normandie2020_2035RésineuxPublic</v>
      </c>
    </row>
    <row r="1060" spans="1:14" x14ac:dyDescent="0.3">
      <c r="A1060" t="s">
        <v>218</v>
      </c>
      <c r="B1060" t="s">
        <v>40</v>
      </c>
      <c r="C1060" t="s">
        <v>214</v>
      </c>
      <c r="D1060" t="s">
        <v>114</v>
      </c>
      <c r="E1060" t="s">
        <v>112</v>
      </c>
      <c r="F1060">
        <v>278903</v>
      </c>
      <c r="G1060">
        <v>664321</v>
      </c>
      <c r="H1060">
        <v>14795</v>
      </c>
      <c r="I1060">
        <v>58705</v>
      </c>
      <c r="J1060">
        <v>290348</v>
      </c>
      <c r="K1060">
        <v>847623</v>
      </c>
      <c r="L1060">
        <v>219787</v>
      </c>
      <c r="M1060">
        <v>1581784</v>
      </c>
      <c r="N1060" s="6" t="str">
        <f t="shared" si="16"/>
        <v>B2_R1_C1Normandie2020_2035FeuillusPrivé</v>
      </c>
    </row>
    <row r="1061" spans="1:14" x14ac:dyDescent="0.3">
      <c r="A1061" t="s">
        <v>218</v>
      </c>
      <c r="B1061" t="s">
        <v>40</v>
      </c>
      <c r="C1061" t="s">
        <v>214</v>
      </c>
      <c r="D1061" t="s">
        <v>114</v>
      </c>
      <c r="E1061" t="s">
        <v>113</v>
      </c>
      <c r="F1061">
        <v>121874</v>
      </c>
      <c r="G1061">
        <v>250025</v>
      </c>
      <c r="H1061">
        <v>23029</v>
      </c>
      <c r="I1061">
        <v>30419</v>
      </c>
      <c r="J1061">
        <v>19054</v>
      </c>
      <c r="K1061">
        <v>333196</v>
      </c>
      <c r="L1061">
        <v>30898</v>
      </c>
      <c r="M1061">
        <v>390873</v>
      </c>
      <c r="N1061" s="6" t="str">
        <f t="shared" si="16"/>
        <v>B2_R1_C1Normandie2020_2035FeuillusPublic</v>
      </c>
    </row>
    <row r="1062" spans="1:14" x14ac:dyDescent="0.3">
      <c r="A1062" t="s">
        <v>218</v>
      </c>
      <c r="B1062" t="s">
        <v>40</v>
      </c>
      <c r="C1062" t="s">
        <v>215</v>
      </c>
      <c r="D1062" t="s">
        <v>115</v>
      </c>
      <c r="E1062" t="s">
        <v>112</v>
      </c>
      <c r="F1062">
        <v>163190</v>
      </c>
      <c r="G1062">
        <v>69199</v>
      </c>
      <c r="H1062">
        <v>5568</v>
      </c>
      <c r="I1062">
        <v>15500</v>
      </c>
      <c r="J1062">
        <v>2932</v>
      </c>
      <c r="K1062">
        <v>244247</v>
      </c>
      <c r="L1062">
        <v>28276</v>
      </c>
      <c r="M1062">
        <v>280397</v>
      </c>
      <c r="N1062" s="6" t="str">
        <f t="shared" si="16"/>
        <v>B2_R1_C1Normandie2035_2050RésineuxPrivé</v>
      </c>
    </row>
    <row r="1063" spans="1:14" x14ac:dyDescent="0.3">
      <c r="A1063" t="s">
        <v>218</v>
      </c>
      <c r="B1063" t="s">
        <v>40</v>
      </c>
      <c r="C1063" t="s">
        <v>215</v>
      </c>
      <c r="D1063" t="s">
        <v>115</v>
      </c>
      <c r="E1063" t="s">
        <v>113</v>
      </c>
      <c r="F1063">
        <v>82200</v>
      </c>
      <c r="G1063">
        <v>25969</v>
      </c>
      <c r="H1063">
        <v>11941</v>
      </c>
      <c r="I1063">
        <v>0</v>
      </c>
      <c r="J1063">
        <v>-5895</v>
      </c>
      <c r="K1063">
        <v>112810</v>
      </c>
      <c r="L1063">
        <v>9869</v>
      </c>
      <c r="M1063">
        <v>102845</v>
      </c>
      <c r="N1063" s="6" t="str">
        <f t="shared" si="16"/>
        <v>B2_R1_C1Normandie2035_2050RésineuxPublic</v>
      </c>
    </row>
    <row r="1064" spans="1:14" x14ac:dyDescent="0.3">
      <c r="A1064" t="s">
        <v>218</v>
      </c>
      <c r="B1064" t="s">
        <v>40</v>
      </c>
      <c r="C1064" t="s">
        <v>215</v>
      </c>
      <c r="D1064" t="s">
        <v>114</v>
      </c>
      <c r="E1064" t="s">
        <v>112</v>
      </c>
      <c r="F1064">
        <v>347869</v>
      </c>
      <c r="G1064">
        <v>853113</v>
      </c>
      <c r="H1064">
        <v>24032</v>
      </c>
      <c r="I1064">
        <v>14017</v>
      </c>
      <c r="J1064">
        <v>268757</v>
      </c>
      <c r="K1064">
        <v>1061844</v>
      </c>
      <c r="L1064">
        <v>190486</v>
      </c>
      <c r="M1064">
        <v>1742854</v>
      </c>
      <c r="N1064" s="6" t="str">
        <f t="shared" si="16"/>
        <v>B2_R1_C1Normandie2035_2050FeuillusPrivé</v>
      </c>
    </row>
    <row r="1065" spans="1:14" x14ac:dyDescent="0.3">
      <c r="A1065" t="s">
        <v>218</v>
      </c>
      <c r="B1065" t="s">
        <v>40</v>
      </c>
      <c r="C1065" t="s">
        <v>215</v>
      </c>
      <c r="D1065" t="s">
        <v>114</v>
      </c>
      <c r="E1065" t="s">
        <v>113</v>
      </c>
      <c r="F1065">
        <v>120592</v>
      </c>
      <c r="G1065">
        <v>257836</v>
      </c>
      <c r="H1065">
        <v>19481</v>
      </c>
      <c r="I1065">
        <v>4091</v>
      </c>
      <c r="J1065">
        <v>24988</v>
      </c>
      <c r="K1065">
        <v>338645</v>
      </c>
      <c r="L1065">
        <v>27398</v>
      </c>
      <c r="M1065">
        <v>407381</v>
      </c>
      <c r="N1065" s="6" t="str">
        <f t="shared" si="16"/>
        <v>B2_R1_C1Normandie2035_2050FeuillusPublic</v>
      </c>
    </row>
    <row r="1066" spans="1:14" x14ac:dyDescent="0.3">
      <c r="A1066" t="s">
        <v>218</v>
      </c>
      <c r="B1066" t="s">
        <v>42</v>
      </c>
      <c r="C1066" t="s">
        <v>214</v>
      </c>
      <c r="D1066" t="s">
        <v>115</v>
      </c>
      <c r="E1066" t="s">
        <v>112</v>
      </c>
      <c r="F1066">
        <v>156706</v>
      </c>
      <c r="G1066">
        <v>75441</v>
      </c>
      <c r="H1066">
        <v>7465</v>
      </c>
      <c r="I1066">
        <v>27108</v>
      </c>
      <c r="J1066">
        <v>361</v>
      </c>
      <c r="K1066">
        <v>245564</v>
      </c>
      <c r="L1066">
        <v>37594</v>
      </c>
      <c r="M1066">
        <v>284336</v>
      </c>
      <c r="N1066" s="6" t="str">
        <f t="shared" si="16"/>
        <v>B2_R1_C2Normandie2020_2035RésineuxPrivé</v>
      </c>
    </row>
    <row r="1067" spans="1:14" x14ac:dyDescent="0.3">
      <c r="A1067" t="s">
        <v>218</v>
      </c>
      <c r="B1067" t="s">
        <v>42</v>
      </c>
      <c r="C1067" t="s">
        <v>214</v>
      </c>
      <c r="D1067" t="s">
        <v>115</v>
      </c>
      <c r="E1067" t="s">
        <v>113</v>
      </c>
      <c r="F1067">
        <v>113734</v>
      </c>
      <c r="G1067">
        <v>35456</v>
      </c>
      <c r="H1067">
        <v>17323</v>
      </c>
      <c r="I1067">
        <v>22278</v>
      </c>
      <c r="J1067">
        <v>-14724</v>
      </c>
      <c r="K1067">
        <v>155401</v>
      </c>
      <c r="L1067">
        <v>12819</v>
      </c>
      <c r="M1067">
        <v>122989</v>
      </c>
      <c r="N1067" s="6" t="str">
        <f t="shared" si="16"/>
        <v>B2_R1_C2Normandie2020_2035RésineuxPublic</v>
      </c>
    </row>
    <row r="1068" spans="1:14" x14ac:dyDescent="0.3">
      <c r="A1068" t="s">
        <v>218</v>
      </c>
      <c r="B1068" t="s">
        <v>42</v>
      </c>
      <c r="C1068" t="s">
        <v>214</v>
      </c>
      <c r="D1068" t="s">
        <v>114</v>
      </c>
      <c r="E1068" t="s">
        <v>112</v>
      </c>
      <c r="F1068">
        <v>278903</v>
      </c>
      <c r="G1068">
        <v>664321</v>
      </c>
      <c r="H1068">
        <v>14795</v>
      </c>
      <c r="I1068">
        <v>58705</v>
      </c>
      <c r="J1068">
        <v>290348</v>
      </c>
      <c r="K1068">
        <v>847623</v>
      </c>
      <c r="L1068">
        <v>219787</v>
      </c>
      <c r="M1068">
        <v>1581784</v>
      </c>
      <c r="N1068" s="6" t="str">
        <f t="shared" si="16"/>
        <v>B2_R1_C2Normandie2020_2035FeuillusPrivé</v>
      </c>
    </row>
    <row r="1069" spans="1:14" x14ac:dyDescent="0.3">
      <c r="A1069" t="s">
        <v>218</v>
      </c>
      <c r="B1069" t="s">
        <v>42</v>
      </c>
      <c r="C1069" t="s">
        <v>214</v>
      </c>
      <c r="D1069" t="s">
        <v>114</v>
      </c>
      <c r="E1069" t="s">
        <v>113</v>
      </c>
      <c r="F1069">
        <v>121874</v>
      </c>
      <c r="G1069">
        <v>250025</v>
      </c>
      <c r="H1069">
        <v>23029</v>
      </c>
      <c r="I1069">
        <v>30419</v>
      </c>
      <c r="J1069">
        <v>19054</v>
      </c>
      <c r="K1069">
        <v>333196</v>
      </c>
      <c r="L1069">
        <v>30898</v>
      </c>
      <c r="M1069">
        <v>390873</v>
      </c>
      <c r="N1069" s="6" t="str">
        <f t="shared" si="16"/>
        <v>B2_R1_C2Normandie2020_2035FeuillusPublic</v>
      </c>
    </row>
    <row r="1070" spans="1:14" x14ac:dyDescent="0.3">
      <c r="A1070" t="s">
        <v>218</v>
      </c>
      <c r="B1070" t="s">
        <v>42</v>
      </c>
      <c r="C1070" t="s">
        <v>215</v>
      </c>
      <c r="D1070" t="s">
        <v>115</v>
      </c>
      <c r="E1070" t="s">
        <v>112</v>
      </c>
      <c r="F1070">
        <v>162494</v>
      </c>
      <c r="G1070">
        <v>68204</v>
      </c>
      <c r="H1070">
        <v>10263</v>
      </c>
      <c r="I1070">
        <v>15155</v>
      </c>
      <c r="J1070">
        <v>-8290</v>
      </c>
      <c r="K1070">
        <v>242469</v>
      </c>
      <c r="L1070">
        <v>41965</v>
      </c>
      <c r="M1070">
        <v>257306</v>
      </c>
      <c r="N1070" s="6" t="str">
        <f t="shared" si="16"/>
        <v>B2_R1_C2Normandie2035_2050RésineuxPrivé</v>
      </c>
    </row>
    <row r="1071" spans="1:14" x14ac:dyDescent="0.3">
      <c r="A1071" t="s">
        <v>218</v>
      </c>
      <c r="B1071" t="s">
        <v>42</v>
      </c>
      <c r="C1071" t="s">
        <v>215</v>
      </c>
      <c r="D1071" t="s">
        <v>115</v>
      </c>
      <c r="E1071" t="s">
        <v>113</v>
      </c>
      <c r="F1071">
        <v>87289</v>
      </c>
      <c r="G1071">
        <v>26889</v>
      </c>
      <c r="H1071">
        <v>21813</v>
      </c>
      <c r="I1071">
        <v>0</v>
      </c>
      <c r="J1071">
        <v>-13100</v>
      </c>
      <c r="K1071">
        <v>119022</v>
      </c>
      <c r="L1071">
        <v>16015</v>
      </c>
      <c r="M1071">
        <v>92957</v>
      </c>
      <c r="N1071" s="6" t="str">
        <f t="shared" si="16"/>
        <v>B2_R1_C2Normandie2035_2050RésineuxPublic</v>
      </c>
    </row>
    <row r="1072" spans="1:14" x14ac:dyDescent="0.3">
      <c r="A1072" t="s">
        <v>218</v>
      </c>
      <c r="B1072" t="s">
        <v>42</v>
      </c>
      <c r="C1072" t="s">
        <v>215</v>
      </c>
      <c r="D1072" t="s">
        <v>114</v>
      </c>
      <c r="E1072" t="s">
        <v>112</v>
      </c>
      <c r="F1072">
        <v>342715</v>
      </c>
      <c r="G1072">
        <v>839165</v>
      </c>
      <c r="H1072">
        <v>40855</v>
      </c>
      <c r="I1072">
        <v>13871</v>
      </c>
      <c r="J1072">
        <v>130536</v>
      </c>
      <c r="K1072">
        <v>1045098</v>
      </c>
      <c r="L1072">
        <v>317563</v>
      </c>
      <c r="M1072">
        <v>1584303</v>
      </c>
      <c r="N1072" s="6" t="str">
        <f t="shared" si="16"/>
        <v>B2_R1_C2Normandie2035_2050FeuillusPrivé</v>
      </c>
    </row>
    <row r="1073" spans="1:14" x14ac:dyDescent="0.3">
      <c r="A1073" t="s">
        <v>218</v>
      </c>
      <c r="B1073" t="s">
        <v>42</v>
      </c>
      <c r="C1073" t="s">
        <v>215</v>
      </c>
      <c r="D1073" t="s">
        <v>114</v>
      </c>
      <c r="E1073" t="s">
        <v>113</v>
      </c>
      <c r="F1073">
        <v>122883</v>
      </c>
      <c r="G1073">
        <v>260120</v>
      </c>
      <c r="H1073">
        <v>34969</v>
      </c>
      <c r="I1073">
        <v>4048</v>
      </c>
      <c r="J1073">
        <v>-7650</v>
      </c>
      <c r="K1073">
        <v>342796</v>
      </c>
      <c r="L1073">
        <v>47934</v>
      </c>
      <c r="M1073">
        <v>370434</v>
      </c>
      <c r="N1073" s="6" t="str">
        <f t="shared" si="16"/>
        <v>B2_R1_C2Normandie2035_2050FeuillusPublic</v>
      </c>
    </row>
    <row r="1074" spans="1:14" x14ac:dyDescent="0.3">
      <c r="A1074" t="s">
        <v>218</v>
      </c>
      <c r="B1074" t="s">
        <v>55</v>
      </c>
      <c r="C1074" t="s">
        <v>214</v>
      </c>
      <c r="D1074" t="s">
        <v>115</v>
      </c>
      <c r="E1074" t="s">
        <v>112</v>
      </c>
      <c r="F1074">
        <v>155592</v>
      </c>
      <c r="G1074">
        <v>74874</v>
      </c>
      <c r="H1074">
        <v>10103</v>
      </c>
      <c r="I1074">
        <v>26021</v>
      </c>
      <c r="J1074">
        <v>-10634</v>
      </c>
      <c r="K1074">
        <v>243791</v>
      </c>
      <c r="L1074">
        <v>50041</v>
      </c>
      <c r="M1074">
        <v>260793</v>
      </c>
      <c r="N1074" s="6" t="str">
        <f t="shared" si="16"/>
        <v>B2_R1_C3Normandie2020_2035RésineuxPrivé</v>
      </c>
    </row>
    <row r="1075" spans="1:14" x14ac:dyDescent="0.3">
      <c r="A1075" t="s">
        <v>218</v>
      </c>
      <c r="B1075" t="s">
        <v>55</v>
      </c>
      <c r="C1075" t="s">
        <v>214</v>
      </c>
      <c r="D1075" t="s">
        <v>115</v>
      </c>
      <c r="E1075" t="s">
        <v>113</v>
      </c>
      <c r="F1075">
        <v>116879</v>
      </c>
      <c r="G1075">
        <v>36115</v>
      </c>
      <c r="H1075">
        <v>23890</v>
      </c>
      <c r="I1075">
        <v>21251</v>
      </c>
      <c r="J1075">
        <v>-20827</v>
      </c>
      <c r="K1075">
        <v>159344</v>
      </c>
      <c r="L1075">
        <v>17328</v>
      </c>
      <c r="M1075">
        <v>112581</v>
      </c>
      <c r="N1075" s="6" t="str">
        <f t="shared" si="16"/>
        <v>B2_R1_C3Normandie2020_2035RésineuxPublic</v>
      </c>
    </row>
    <row r="1076" spans="1:14" x14ac:dyDescent="0.3">
      <c r="A1076" t="s">
        <v>218</v>
      </c>
      <c r="B1076" t="s">
        <v>55</v>
      </c>
      <c r="C1076" t="s">
        <v>214</v>
      </c>
      <c r="D1076" t="s">
        <v>114</v>
      </c>
      <c r="E1076" t="s">
        <v>112</v>
      </c>
      <c r="F1076">
        <v>276023</v>
      </c>
      <c r="G1076">
        <v>658130</v>
      </c>
      <c r="H1076">
        <v>20900</v>
      </c>
      <c r="I1076">
        <v>57663</v>
      </c>
      <c r="J1076">
        <v>175896</v>
      </c>
      <c r="K1076">
        <v>839641</v>
      </c>
      <c r="L1076">
        <v>315721</v>
      </c>
      <c r="M1076">
        <v>1446754</v>
      </c>
      <c r="N1076" s="6" t="str">
        <f t="shared" si="16"/>
        <v>B2_R1_C3Normandie2020_2035FeuillusPrivé</v>
      </c>
    </row>
    <row r="1077" spans="1:14" x14ac:dyDescent="0.3">
      <c r="A1077" t="s">
        <v>218</v>
      </c>
      <c r="B1077" t="s">
        <v>55</v>
      </c>
      <c r="C1077" t="s">
        <v>214</v>
      </c>
      <c r="D1077" t="s">
        <v>114</v>
      </c>
      <c r="E1077" t="s">
        <v>113</v>
      </c>
      <c r="F1077">
        <v>124103</v>
      </c>
      <c r="G1077">
        <v>253402</v>
      </c>
      <c r="H1077">
        <v>33136</v>
      </c>
      <c r="I1077">
        <v>30053</v>
      </c>
      <c r="J1077">
        <v>-7652</v>
      </c>
      <c r="K1077">
        <v>338342</v>
      </c>
      <c r="L1077">
        <v>44222</v>
      </c>
      <c r="M1077">
        <v>358941</v>
      </c>
      <c r="N1077" s="6" t="str">
        <f t="shared" si="16"/>
        <v>B2_R1_C3Normandie2020_2035FeuillusPublic</v>
      </c>
    </row>
    <row r="1078" spans="1:14" x14ac:dyDescent="0.3">
      <c r="A1078" t="s">
        <v>218</v>
      </c>
      <c r="B1078" t="s">
        <v>55</v>
      </c>
      <c r="C1078" t="s">
        <v>215</v>
      </c>
      <c r="D1078" t="s">
        <v>115</v>
      </c>
      <c r="E1078" t="s">
        <v>112</v>
      </c>
      <c r="F1078">
        <v>156975</v>
      </c>
      <c r="G1078">
        <v>65366</v>
      </c>
      <c r="H1078">
        <v>12115</v>
      </c>
      <c r="I1078">
        <v>12594</v>
      </c>
      <c r="J1078">
        <v>-14329</v>
      </c>
      <c r="K1078">
        <v>233792</v>
      </c>
      <c r="L1078">
        <v>49044</v>
      </c>
      <c r="M1078">
        <v>236813</v>
      </c>
      <c r="N1078" s="6" t="str">
        <f t="shared" si="16"/>
        <v>B2_R1_C3Normandie2035_2050RésineuxPrivé</v>
      </c>
    </row>
    <row r="1079" spans="1:14" x14ac:dyDescent="0.3">
      <c r="A1079" t="s">
        <v>218</v>
      </c>
      <c r="B1079" t="s">
        <v>55</v>
      </c>
      <c r="C1079" t="s">
        <v>215</v>
      </c>
      <c r="D1079" t="s">
        <v>115</v>
      </c>
      <c r="E1079" t="s">
        <v>113</v>
      </c>
      <c r="F1079">
        <v>83008</v>
      </c>
      <c r="G1079">
        <v>26011</v>
      </c>
      <c r="H1079">
        <v>22786</v>
      </c>
      <c r="I1079">
        <v>0</v>
      </c>
      <c r="J1079">
        <v>-14975</v>
      </c>
      <c r="K1079">
        <v>113680</v>
      </c>
      <c r="L1079">
        <v>17294</v>
      </c>
      <c r="M1079">
        <v>83332</v>
      </c>
      <c r="N1079" s="6" t="str">
        <f t="shared" si="16"/>
        <v>B2_R1_C3Normandie2035_2050RésineuxPublic</v>
      </c>
    </row>
    <row r="1080" spans="1:14" x14ac:dyDescent="0.3">
      <c r="A1080" t="s">
        <v>218</v>
      </c>
      <c r="B1080" t="s">
        <v>55</v>
      </c>
      <c r="C1080" t="s">
        <v>215</v>
      </c>
      <c r="D1080" t="s">
        <v>114</v>
      </c>
      <c r="E1080" t="s">
        <v>112</v>
      </c>
      <c r="F1080">
        <v>351381</v>
      </c>
      <c r="G1080">
        <v>854859</v>
      </c>
      <c r="H1080">
        <v>63613</v>
      </c>
      <c r="I1080">
        <v>12670</v>
      </c>
      <c r="J1080">
        <v>11440</v>
      </c>
      <c r="K1080">
        <v>1065095</v>
      </c>
      <c r="L1080">
        <v>322167</v>
      </c>
      <c r="M1080">
        <v>1382671</v>
      </c>
      <c r="N1080" s="6" t="str">
        <f t="shared" si="16"/>
        <v>B2_R1_C3Normandie2035_2050FeuillusPrivé</v>
      </c>
    </row>
    <row r="1081" spans="1:14" x14ac:dyDescent="0.3">
      <c r="A1081" t="s">
        <v>218</v>
      </c>
      <c r="B1081" t="s">
        <v>55</v>
      </c>
      <c r="C1081" t="s">
        <v>215</v>
      </c>
      <c r="D1081" t="s">
        <v>114</v>
      </c>
      <c r="E1081" t="s">
        <v>113</v>
      </c>
      <c r="F1081">
        <v>120644</v>
      </c>
      <c r="G1081">
        <v>250340</v>
      </c>
      <c r="H1081">
        <v>39344</v>
      </c>
      <c r="I1081">
        <v>3694</v>
      </c>
      <c r="J1081">
        <v>-30109</v>
      </c>
      <c r="K1081">
        <v>331645</v>
      </c>
      <c r="L1081">
        <v>53971</v>
      </c>
      <c r="M1081">
        <v>323603</v>
      </c>
      <c r="N1081" s="6" t="str">
        <f t="shared" si="16"/>
        <v>B2_R1_C3Normandie2035_2050FeuillusPublic</v>
      </c>
    </row>
    <row r="1082" spans="1:14" x14ac:dyDescent="0.3">
      <c r="A1082" t="s">
        <v>218</v>
      </c>
      <c r="B1082" t="s">
        <v>58</v>
      </c>
      <c r="C1082" t="s">
        <v>214</v>
      </c>
      <c r="D1082" t="s">
        <v>115</v>
      </c>
      <c r="E1082" t="s">
        <v>112</v>
      </c>
      <c r="F1082">
        <v>163842</v>
      </c>
      <c r="G1082">
        <v>77201</v>
      </c>
      <c r="H1082">
        <v>8128</v>
      </c>
      <c r="I1082">
        <v>25119</v>
      </c>
      <c r="J1082">
        <v>-4344</v>
      </c>
      <c r="K1082">
        <v>254876</v>
      </c>
      <c r="L1082">
        <v>31059</v>
      </c>
      <c r="M1082">
        <v>272838</v>
      </c>
      <c r="N1082" s="6" t="str">
        <f t="shared" si="16"/>
        <v>B2_R2_C1Normandie2020_2035RésineuxPrivé</v>
      </c>
    </row>
    <row r="1083" spans="1:14" x14ac:dyDescent="0.3">
      <c r="A1083" t="s">
        <v>218</v>
      </c>
      <c r="B1083" t="s">
        <v>58</v>
      </c>
      <c r="C1083" t="s">
        <v>214</v>
      </c>
      <c r="D1083" t="s">
        <v>115</v>
      </c>
      <c r="E1083" t="s">
        <v>113</v>
      </c>
      <c r="F1083">
        <v>108994</v>
      </c>
      <c r="G1083">
        <v>34606</v>
      </c>
      <c r="H1083">
        <v>17483</v>
      </c>
      <c r="I1083">
        <v>13807</v>
      </c>
      <c r="J1083">
        <v>-12978</v>
      </c>
      <c r="K1083">
        <v>149654</v>
      </c>
      <c r="L1083">
        <v>12632</v>
      </c>
      <c r="M1083">
        <v>122360</v>
      </c>
      <c r="N1083" s="6" t="str">
        <f t="shared" si="16"/>
        <v>B2_R2_C1Normandie2020_2035RésineuxPublic</v>
      </c>
    </row>
    <row r="1084" spans="1:14" x14ac:dyDescent="0.3">
      <c r="A1084" t="s">
        <v>218</v>
      </c>
      <c r="B1084" t="s">
        <v>58</v>
      </c>
      <c r="C1084" t="s">
        <v>214</v>
      </c>
      <c r="D1084" t="s">
        <v>114</v>
      </c>
      <c r="E1084" t="s">
        <v>112</v>
      </c>
      <c r="F1084">
        <v>286378</v>
      </c>
      <c r="G1084">
        <v>684034</v>
      </c>
      <c r="H1084">
        <v>16981</v>
      </c>
      <c r="I1084">
        <v>32251</v>
      </c>
      <c r="J1084">
        <v>277534</v>
      </c>
      <c r="K1084">
        <v>871279</v>
      </c>
      <c r="L1084">
        <v>215581</v>
      </c>
      <c r="M1084">
        <v>1578250</v>
      </c>
      <c r="N1084" s="6" t="str">
        <f t="shared" si="16"/>
        <v>B2_R2_C1Normandie2020_2035FeuillusPrivé</v>
      </c>
    </row>
    <row r="1085" spans="1:14" x14ac:dyDescent="0.3">
      <c r="A1085" t="s">
        <v>218</v>
      </c>
      <c r="B1085" t="s">
        <v>58</v>
      </c>
      <c r="C1085" t="s">
        <v>214</v>
      </c>
      <c r="D1085" t="s">
        <v>114</v>
      </c>
      <c r="E1085" t="s">
        <v>113</v>
      </c>
      <c r="F1085">
        <v>120852</v>
      </c>
      <c r="G1085">
        <v>250259</v>
      </c>
      <c r="H1085">
        <v>23050</v>
      </c>
      <c r="I1085">
        <v>25437</v>
      </c>
      <c r="J1085">
        <v>18874</v>
      </c>
      <c r="K1085">
        <v>332808</v>
      </c>
      <c r="L1085">
        <v>30542</v>
      </c>
      <c r="M1085">
        <v>389484</v>
      </c>
      <c r="N1085" s="6" t="str">
        <f t="shared" si="16"/>
        <v>B2_R2_C1Normandie2020_2035FeuillusPublic</v>
      </c>
    </row>
    <row r="1086" spans="1:14" x14ac:dyDescent="0.3">
      <c r="A1086" t="s">
        <v>218</v>
      </c>
      <c r="B1086" t="s">
        <v>58</v>
      </c>
      <c r="C1086" t="s">
        <v>215</v>
      </c>
      <c r="D1086" t="s">
        <v>115</v>
      </c>
      <c r="E1086" t="s">
        <v>112</v>
      </c>
      <c r="F1086">
        <v>151895</v>
      </c>
      <c r="G1086">
        <v>63142</v>
      </c>
      <c r="H1086">
        <v>5755</v>
      </c>
      <c r="I1086">
        <v>502</v>
      </c>
      <c r="J1086">
        <v>-809</v>
      </c>
      <c r="K1086">
        <v>226679</v>
      </c>
      <c r="L1086">
        <v>16575</v>
      </c>
      <c r="M1086">
        <v>240345</v>
      </c>
      <c r="N1086" s="6" t="str">
        <f t="shared" si="16"/>
        <v>B2_R2_C1Normandie2035_2050RésineuxPrivé</v>
      </c>
    </row>
    <row r="1087" spans="1:14" x14ac:dyDescent="0.3">
      <c r="A1087" t="s">
        <v>218</v>
      </c>
      <c r="B1087" t="s">
        <v>58</v>
      </c>
      <c r="C1087" t="s">
        <v>215</v>
      </c>
      <c r="D1087" t="s">
        <v>115</v>
      </c>
      <c r="E1087" t="s">
        <v>113</v>
      </c>
      <c r="F1087">
        <v>84860</v>
      </c>
      <c r="G1087">
        <v>26726</v>
      </c>
      <c r="H1087">
        <v>12331</v>
      </c>
      <c r="I1087">
        <v>0</v>
      </c>
      <c r="J1087">
        <v>-7609</v>
      </c>
      <c r="K1087">
        <v>116324</v>
      </c>
      <c r="L1087">
        <v>9526</v>
      </c>
      <c r="M1087">
        <v>100883</v>
      </c>
      <c r="N1087" s="6" t="str">
        <f t="shared" si="16"/>
        <v>B2_R2_C1Normandie2035_2050RésineuxPublic</v>
      </c>
    </row>
    <row r="1088" spans="1:14" x14ac:dyDescent="0.3">
      <c r="A1088" t="s">
        <v>218</v>
      </c>
      <c r="B1088" t="s">
        <v>58</v>
      </c>
      <c r="C1088" t="s">
        <v>215</v>
      </c>
      <c r="D1088" t="s">
        <v>114</v>
      </c>
      <c r="E1088" t="s">
        <v>112</v>
      </c>
      <c r="F1088">
        <v>341940</v>
      </c>
      <c r="G1088">
        <v>850114</v>
      </c>
      <c r="H1088">
        <v>23816</v>
      </c>
      <c r="I1088">
        <v>5294</v>
      </c>
      <c r="J1088">
        <v>263440</v>
      </c>
      <c r="K1088">
        <v>1053192</v>
      </c>
      <c r="L1088">
        <v>186038</v>
      </c>
      <c r="M1088">
        <v>1719688</v>
      </c>
      <c r="N1088" s="6" t="str">
        <f t="shared" si="16"/>
        <v>B2_R2_C1Normandie2035_2050FeuillusPrivé</v>
      </c>
    </row>
    <row r="1089" spans="1:14" x14ac:dyDescent="0.3">
      <c r="A1089" t="s">
        <v>218</v>
      </c>
      <c r="B1089" t="s">
        <v>58</v>
      </c>
      <c r="C1089" t="s">
        <v>215</v>
      </c>
      <c r="D1089" t="s">
        <v>114</v>
      </c>
      <c r="E1089" t="s">
        <v>113</v>
      </c>
      <c r="F1089">
        <v>121111</v>
      </c>
      <c r="G1089">
        <v>259454</v>
      </c>
      <c r="H1089">
        <v>19447</v>
      </c>
      <c r="I1089">
        <v>2973</v>
      </c>
      <c r="J1089">
        <v>22758</v>
      </c>
      <c r="K1089">
        <v>340296</v>
      </c>
      <c r="L1089">
        <v>26920</v>
      </c>
      <c r="M1089">
        <v>404336</v>
      </c>
      <c r="N1089" s="6" t="str">
        <f t="shared" si="16"/>
        <v>B2_R2_C1Normandie2035_2050FeuillusPublic</v>
      </c>
    </row>
    <row r="1090" spans="1:14" x14ac:dyDescent="0.3">
      <c r="A1090" t="s">
        <v>218</v>
      </c>
      <c r="B1090" t="s">
        <v>59</v>
      </c>
      <c r="C1090" t="s">
        <v>214</v>
      </c>
      <c r="D1090" t="s">
        <v>115</v>
      </c>
      <c r="E1090" t="s">
        <v>112</v>
      </c>
      <c r="F1090">
        <v>163842</v>
      </c>
      <c r="G1090">
        <v>77201</v>
      </c>
      <c r="H1090">
        <v>8128</v>
      </c>
      <c r="I1090">
        <v>25119</v>
      </c>
      <c r="J1090">
        <v>-4344</v>
      </c>
      <c r="K1090">
        <v>254876</v>
      </c>
      <c r="L1090">
        <v>31059</v>
      </c>
      <c r="M1090">
        <v>272838</v>
      </c>
      <c r="N1090" s="6" t="str">
        <f t="shared" si="16"/>
        <v>B2_R2_C2Normandie2020_2035RésineuxPrivé</v>
      </c>
    </row>
    <row r="1091" spans="1:14" x14ac:dyDescent="0.3">
      <c r="A1091" t="s">
        <v>218</v>
      </c>
      <c r="B1091" t="s">
        <v>59</v>
      </c>
      <c r="C1091" t="s">
        <v>214</v>
      </c>
      <c r="D1091" t="s">
        <v>115</v>
      </c>
      <c r="E1091" t="s">
        <v>113</v>
      </c>
      <c r="F1091">
        <v>108994</v>
      </c>
      <c r="G1091">
        <v>34606</v>
      </c>
      <c r="H1091">
        <v>17483</v>
      </c>
      <c r="I1091">
        <v>13807</v>
      </c>
      <c r="J1091">
        <v>-12978</v>
      </c>
      <c r="K1091">
        <v>149654</v>
      </c>
      <c r="L1091">
        <v>12632</v>
      </c>
      <c r="M1091">
        <v>122360</v>
      </c>
      <c r="N1091" s="6" t="str">
        <f t="shared" ref="N1091:N1154" si="17">B1091&amp;A1091&amp;C1091&amp;D1091&amp;E1091</f>
        <v>B2_R2_C2Normandie2020_2035RésineuxPublic</v>
      </c>
    </row>
    <row r="1092" spans="1:14" x14ac:dyDescent="0.3">
      <c r="A1092" t="s">
        <v>218</v>
      </c>
      <c r="B1092" t="s">
        <v>59</v>
      </c>
      <c r="C1092" t="s">
        <v>214</v>
      </c>
      <c r="D1092" t="s">
        <v>114</v>
      </c>
      <c r="E1092" t="s">
        <v>112</v>
      </c>
      <c r="F1092">
        <v>286378</v>
      </c>
      <c r="G1092">
        <v>684034</v>
      </c>
      <c r="H1092">
        <v>16981</v>
      </c>
      <c r="I1092">
        <v>32251</v>
      </c>
      <c r="J1092">
        <v>277534</v>
      </c>
      <c r="K1092">
        <v>871279</v>
      </c>
      <c r="L1092">
        <v>215581</v>
      </c>
      <c r="M1092">
        <v>1578250</v>
      </c>
      <c r="N1092" s="6" t="str">
        <f t="shared" si="17"/>
        <v>B2_R2_C2Normandie2020_2035FeuillusPrivé</v>
      </c>
    </row>
    <row r="1093" spans="1:14" x14ac:dyDescent="0.3">
      <c r="A1093" t="s">
        <v>218</v>
      </c>
      <c r="B1093" t="s">
        <v>59</v>
      </c>
      <c r="C1093" t="s">
        <v>214</v>
      </c>
      <c r="D1093" t="s">
        <v>114</v>
      </c>
      <c r="E1093" t="s">
        <v>113</v>
      </c>
      <c r="F1093">
        <v>120852</v>
      </c>
      <c r="G1093">
        <v>250259</v>
      </c>
      <c r="H1093">
        <v>23050</v>
      </c>
      <c r="I1093">
        <v>25437</v>
      </c>
      <c r="J1093">
        <v>18874</v>
      </c>
      <c r="K1093">
        <v>332808</v>
      </c>
      <c r="L1093">
        <v>30542</v>
      </c>
      <c r="M1093">
        <v>389484</v>
      </c>
      <c r="N1093" s="6" t="str">
        <f t="shared" si="17"/>
        <v>B2_R2_C2Normandie2020_2035FeuillusPublic</v>
      </c>
    </row>
    <row r="1094" spans="1:14" x14ac:dyDescent="0.3">
      <c r="A1094" t="s">
        <v>218</v>
      </c>
      <c r="B1094" t="s">
        <v>59</v>
      </c>
      <c r="C1094" t="s">
        <v>215</v>
      </c>
      <c r="D1094" t="s">
        <v>115</v>
      </c>
      <c r="E1094" t="s">
        <v>112</v>
      </c>
      <c r="F1094">
        <v>151391</v>
      </c>
      <c r="G1094">
        <v>62158</v>
      </c>
      <c r="H1094">
        <v>10509</v>
      </c>
      <c r="I1094">
        <v>491</v>
      </c>
      <c r="J1094">
        <v>-11642</v>
      </c>
      <c r="K1094">
        <v>225091</v>
      </c>
      <c r="L1094">
        <v>27764</v>
      </c>
      <c r="M1094">
        <v>216089</v>
      </c>
      <c r="N1094" s="6" t="str">
        <f t="shared" si="17"/>
        <v>B2_R2_C2Normandie2035_2050RésineuxPrivé</v>
      </c>
    </row>
    <row r="1095" spans="1:14" x14ac:dyDescent="0.3">
      <c r="A1095" t="s">
        <v>218</v>
      </c>
      <c r="B1095" t="s">
        <v>59</v>
      </c>
      <c r="C1095" t="s">
        <v>215</v>
      </c>
      <c r="D1095" t="s">
        <v>115</v>
      </c>
      <c r="E1095" t="s">
        <v>113</v>
      </c>
      <c r="F1095">
        <v>89709</v>
      </c>
      <c r="G1095">
        <v>27491</v>
      </c>
      <c r="H1095">
        <v>22463</v>
      </c>
      <c r="I1095">
        <v>0</v>
      </c>
      <c r="J1095">
        <v>-14809</v>
      </c>
      <c r="K1095">
        <v>122118</v>
      </c>
      <c r="L1095">
        <v>15839</v>
      </c>
      <c r="M1095">
        <v>90801</v>
      </c>
      <c r="N1095" s="6" t="str">
        <f t="shared" si="17"/>
        <v>B2_R2_C2Normandie2035_2050RésineuxPublic</v>
      </c>
    </row>
    <row r="1096" spans="1:14" x14ac:dyDescent="0.3">
      <c r="A1096" t="s">
        <v>218</v>
      </c>
      <c r="B1096" t="s">
        <v>59</v>
      </c>
      <c r="C1096" t="s">
        <v>215</v>
      </c>
      <c r="D1096" t="s">
        <v>114</v>
      </c>
      <c r="E1096" t="s">
        <v>112</v>
      </c>
      <c r="F1096">
        <v>335354</v>
      </c>
      <c r="G1096">
        <v>833677</v>
      </c>
      <c r="H1096">
        <v>40936</v>
      </c>
      <c r="I1096">
        <v>5239</v>
      </c>
      <c r="J1096">
        <v>127055</v>
      </c>
      <c r="K1096">
        <v>1033080</v>
      </c>
      <c r="L1096">
        <v>312124</v>
      </c>
      <c r="M1096">
        <v>1560180</v>
      </c>
      <c r="N1096" s="6" t="str">
        <f t="shared" si="17"/>
        <v>B2_R2_C2Normandie2035_2050FeuillusPrivé</v>
      </c>
    </row>
    <row r="1097" spans="1:14" x14ac:dyDescent="0.3">
      <c r="A1097" t="s">
        <v>218</v>
      </c>
      <c r="B1097" t="s">
        <v>59</v>
      </c>
      <c r="C1097" t="s">
        <v>215</v>
      </c>
      <c r="D1097" t="s">
        <v>114</v>
      </c>
      <c r="E1097" t="s">
        <v>113</v>
      </c>
      <c r="F1097">
        <v>122341</v>
      </c>
      <c r="G1097">
        <v>259950</v>
      </c>
      <c r="H1097">
        <v>34944</v>
      </c>
      <c r="I1097">
        <v>2942</v>
      </c>
      <c r="J1097">
        <v>-8526</v>
      </c>
      <c r="K1097">
        <v>341967</v>
      </c>
      <c r="L1097">
        <v>47431</v>
      </c>
      <c r="M1097">
        <v>367395</v>
      </c>
      <c r="N1097" s="6" t="str">
        <f t="shared" si="17"/>
        <v>B2_R2_C2Normandie2035_2050FeuillusPublic</v>
      </c>
    </row>
    <row r="1098" spans="1:14" x14ac:dyDescent="0.3">
      <c r="A1098" t="s">
        <v>218</v>
      </c>
      <c r="B1098" t="s">
        <v>61</v>
      </c>
      <c r="C1098" t="s">
        <v>214</v>
      </c>
      <c r="D1098" t="s">
        <v>115</v>
      </c>
      <c r="E1098" t="s">
        <v>112</v>
      </c>
      <c r="F1098">
        <v>161968</v>
      </c>
      <c r="G1098">
        <v>76569</v>
      </c>
      <c r="H1098">
        <v>11166</v>
      </c>
      <c r="I1098">
        <v>24101</v>
      </c>
      <c r="J1098">
        <v>-14621</v>
      </c>
      <c r="K1098">
        <v>252250</v>
      </c>
      <c r="L1098">
        <v>41925</v>
      </c>
      <c r="M1098">
        <v>249135</v>
      </c>
      <c r="N1098" s="6" t="str">
        <f t="shared" si="17"/>
        <v>B2_R2_C3Normandie2020_2035RésineuxPrivé</v>
      </c>
    </row>
    <row r="1099" spans="1:14" x14ac:dyDescent="0.3">
      <c r="A1099" t="s">
        <v>218</v>
      </c>
      <c r="B1099" t="s">
        <v>61</v>
      </c>
      <c r="C1099" t="s">
        <v>214</v>
      </c>
      <c r="D1099" t="s">
        <v>115</v>
      </c>
      <c r="E1099" t="s">
        <v>113</v>
      </c>
      <c r="F1099">
        <v>112722</v>
      </c>
      <c r="G1099">
        <v>35384</v>
      </c>
      <c r="H1099">
        <v>24124</v>
      </c>
      <c r="I1099">
        <v>13227</v>
      </c>
      <c r="J1099">
        <v>-19308</v>
      </c>
      <c r="K1099">
        <v>154322</v>
      </c>
      <c r="L1099">
        <v>17049</v>
      </c>
      <c r="M1099">
        <v>111895</v>
      </c>
      <c r="N1099" s="6" t="str">
        <f t="shared" si="17"/>
        <v>B2_R2_C3Normandie2020_2035RésineuxPublic</v>
      </c>
    </row>
    <row r="1100" spans="1:14" x14ac:dyDescent="0.3">
      <c r="A1100" t="s">
        <v>218</v>
      </c>
      <c r="B1100" t="s">
        <v>61</v>
      </c>
      <c r="C1100" t="s">
        <v>214</v>
      </c>
      <c r="D1100" t="s">
        <v>114</v>
      </c>
      <c r="E1100" t="s">
        <v>112</v>
      </c>
      <c r="F1100">
        <v>283705</v>
      </c>
      <c r="G1100">
        <v>678505</v>
      </c>
      <c r="H1100">
        <v>24746</v>
      </c>
      <c r="I1100">
        <v>31415</v>
      </c>
      <c r="J1100">
        <v>163547</v>
      </c>
      <c r="K1100">
        <v>863993</v>
      </c>
      <c r="L1100">
        <v>309724</v>
      </c>
      <c r="M1100">
        <v>1443011</v>
      </c>
      <c r="N1100" s="6" t="str">
        <f t="shared" si="17"/>
        <v>B2_R2_C3Normandie2020_2035FeuillusPrivé</v>
      </c>
    </row>
    <row r="1101" spans="1:14" x14ac:dyDescent="0.3">
      <c r="A1101" t="s">
        <v>218</v>
      </c>
      <c r="B1101" t="s">
        <v>61</v>
      </c>
      <c r="C1101" t="s">
        <v>214</v>
      </c>
      <c r="D1101" t="s">
        <v>114</v>
      </c>
      <c r="E1101" t="s">
        <v>113</v>
      </c>
      <c r="F1101">
        <v>123237</v>
      </c>
      <c r="G1101">
        <v>253957</v>
      </c>
      <c r="H1101">
        <v>33196</v>
      </c>
      <c r="I1101">
        <v>25080</v>
      </c>
      <c r="J1101">
        <v>-8009</v>
      </c>
      <c r="K1101">
        <v>338383</v>
      </c>
      <c r="L1101">
        <v>43752</v>
      </c>
      <c r="M1101">
        <v>357551</v>
      </c>
      <c r="N1101" s="6" t="str">
        <f t="shared" si="17"/>
        <v>B2_R2_C3Normandie2020_2035FeuillusPublic</v>
      </c>
    </row>
    <row r="1102" spans="1:14" x14ac:dyDescent="0.3">
      <c r="A1102" t="s">
        <v>218</v>
      </c>
      <c r="B1102" t="s">
        <v>61</v>
      </c>
      <c r="C1102" t="s">
        <v>215</v>
      </c>
      <c r="D1102" t="s">
        <v>115</v>
      </c>
      <c r="E1102" t="s">
        <v>112</v>
      </c>
      <c r="F1102">
        <v>147600</v>
      </c>
      <c r="G1102">
        <v>60331</v>
      </c>
      <c r="H1102">
        <v>12073</v>
      </c>
      <c r="I1102">
        <v>412</v>
      </c>
      <c r="J1102">
        <v>-16863</v>
      </c>
      <c r="K1102">
        <v>219179</v>
      </c>
      <c r="L1102">
        <v>26115</v>
      </c>
      <c r="M1102">
        <v>192059</v>
      </c>
      <c r="N1102" s="6" t="str">
        <f t="shared" si="17"/>
        <v>B2_R2_C3Normandie2035_2050RésineuxPrivé</v>
      </c>
    </row>
    <row r="1103" spans="1:14" x14ac:dyDescent="0.3">
      <c r="A1103" t="s">
        <v>218</v>
      </c>
      <c r="B1103" t="s">
        <v>61</v>
      </c>
      <c r="C1103" t="s">
        <v>215</v>
      </c>
      <c r="D1103" t="s">
        <v>115</v>
      </c>
      <c r="E1103" t="s">
        <v>113</v>
      </c>
      <c r="F1103">
        <v>85415</v>
      </c>
      <c r="G1103">
        <v>26604</v>
      </c>
      <c r="H1103">
        <v>23466</v>
      </c>
      <c r="I1103">
        <v>0</v>
      </c>
      <c r="J1103">
        <v>-16426</v>
      </c>
      <c r="K1103">
        <v>116757</v>
      </c>
      <c r="L1103">
        <v>16640</v>
      </c>
      <c r="M1103">
        <v>81472</v>
      </c>
      <c r="N1103" s="6" t="str">
        <f t="shared" si="17"/>
        <v>B2_R2_C3Normandie2035_2050RésineuxPublic</v>
      </c>
    </row>
    <row r="1104" spans="1:14" x14ac:dyDescent="0.3">
      <c r="A1104" t="s">
        <v>218</v>
      </c>
      <c r="B1104" t="s">
        <v>61</v>
      </c>
      <c r="C1104" t="s">
        <v>215</v>
      </c>
      <c r="D1104" t="s">
        <v>114</v>
      </c>
      <c r="E1104" t="s">
        <v>112</v>
      </c>
      <c r="F1104">
        <v>344723</v>
      </c>
      <c r="G1104">
        <v>849933</v>
      </c>
      <c r="H1104">
        <v>63629</v>
      </c>
      <c r="I1104">
        <v>4782</v>
      </c>
      <c r="J1104">
        <v>9619</v>
      </c>
      <c r="K1104">
        <v>1054319</v>
      </c>
      <c r="L1104">
        <v>313452</v>
      </c>
      <c r="M1104">
        <v>1359406</v>
      </c>
      <c r="N1104" s="6" t="str">
        <f t="shared" si="17"/>
        <v>B2_R2_C3Normandie2035_2050FeuillusPrivé</v>
      </c>
    </row>
    <row r="1105" spans="1:14" x14ac:dyDescent="0.3">
      <c r="A1105" t="s">
        <v>218</v>
      </c>
      <c r="B1105" t="s">
        <v>61</v>
      </c>
      <c r="C1105" t="s">
        <v>215</v>
      </c>
      <c r="D1105" t="s">
        <v>114</v>
      </c>
      <c r="E1105" t="s">
        <v>113</v>
      </c>
      <c r="F1105">
        <v>120114</v>
      </c>
      <c r="G1105">
        <v>250051</v>
      </c>
      <c r="H1105">
        <v>39221</v>
      </c>
      <c r="I1105">
        <v>2687</v>
      </c>
      <c r="J1105">
        <v>-30741</v>
      </c>
      <c r="K1105">
        <v>330722</v>
      </c>
      <c r="L1105">
        <v>52973</v>
      </c>
      <c r="M1105">
        <v>320464</v>
      </c>
      <c r="N1105" s="6" t="str">
        <f t="shared" si="17"/>
        <v>B2_R2_C3Normandie2035_2050FeuillusPublic</v>
      </c>
    </row>
    <row r="1106" spans="1:14" x14ac:dyDescent="0.3">
      <c r="A1106" t="s">
        <v>218</v>
      </c>
      <c r="B1106" t="s">
        <v>62</v>
      </c>
      <c r="C1106" t="s">
        <v>214</v>
      </c>
      <c r="D1106" t="s">
        <v>115</v>
      </c>
      <c r="E1106" t="s">
        <v>112</v>
      </c>
      <c r="F1106">
        <v>165806</v>
      </c>
      <c r="G1106">
        <v>78757</v>
      </c>
      <c r="H1106">
        <v>8083</v>
      </c>
      <c r="I1106">
        <v>26880</v>
      </c>
      <c r="J1106">
        <v>-4109</v>
      </c>
      <c r="K1106">
        <v>258627</v>
      </c>
      <c r="L1106">
        <v>36603</v>
      </c>
      <c r="M1106">
        <v>282240</v>
      </c>
      <c r="N1106" s="6" t="str">
        <f t="shared" si="17"/>
        <v>B3_R1_C1Normandie2020_2035RésineuxPrivé</v>
      </c>
    </row>
    <row r="1107" spans="1:14" x14ac:dyDescent="0.3">
      <c r="A1107" t="s">
        <v>218</v>
      </c>
      <c r="B1107" t="s">
        <v>62</v>
      </c>
      <c r="C1107" t="s">
        <v>214</v>
      </c>
      <c r="D1107" t="s">
        <v>115</v>
      </c>
      <c r="E1107" t="s">
        <v>113</v>
      </c>
      <c r="F1107">
        <v>115993</v>
      </c>
      <c r="G1107">
        <v>36257</v>
      </c>
      <c r="H1107">
        <v>17199</v>
      </c>
      <c r="I1107">
        <v>21911</v>
      </c>
      <c r="J1107">
        <v>-15841</v>
      </c>
      <c r="K1107">
        <v>158600</v>
      </c>
      <c r="L1107">
        <v>12577</v>
      </c>
      <c r="M1107">
        <v>122477</v>
      </c>
      <c r="N1107" s="6" t="str">
        <f t="shared" si="17"/>
        <v>B3_R1_C1Normandie2020_2035RésineuxPublic</v>
      </c>
    </row>
    <row r="1108" spans="1:14" x14ac:dyDescent="0.3">
      <c r="A1108" t="s">
        <v>218</v>
      </c>
      <c r="B1108" t="s">
        <v>62</v>
      </c>
      <c r="C1108" t="s">
        <v>214</v>
      </c>
      <c r="D1108" t="s">
        <v>114</v>
      </c>
      <c r="E1108" t="s">
        <v>112</v>
      </c>
      <c r="F1108">
        <v>293761</v>
      </c>
      <c r="G1108">
        <v>706862</v>
      </c>
      <c r="H1108">
        <v>16857</v>
      </c>
      <c r="I1108">
        <v>58495</v>
      </c>
      <c r="J1108">
        <v>261674</v>
      </c>
      <c r="K1108">
        <v>898391</v>
      </c>
      <c r="L1108">
        <v>215930</v>
      </c>
      <c r="M1108">
        <v>1574792</v>
      </c>
      <c r="N1108" s="6" t="str">
        <f t="shared" si="17"/>
        <v>B3_R1_C1Normandie2020_2035FeuillusPrivé</v>
      </c>
    </row>
    <row r="1109" spans="1:14" x14ac:dyDescent="0.3">
      <c r="A1109" t="s">
        <v>218</v>
      </c>
      <c r="B1109" t="s">
        <v>62</v>
      </c>
      <c r="C1109" t="s">
        <v>214</v>
      </c>
      <c r="D1109" t="s">
        <v>114</v>
      </c>
      <c r="E1109" t="s">
        <v>113</v>
      </c>
      <c r="F1109">
        <v>124483</v>
      </c>
      <c r="G1109">
        <v>255226</v>
      </c>
      <c r="H1109">
        <v>22901</v>
      </c>
      <c r="I1109">
        <v>30287</v>
      </c>
      <c r="J1109">
        <v>14702</v>
      </c>
      <c r="K1109">
        <v>340159</v>
      </c>
      <c r="L1109">
        <v>30630</v>
      </c>
      <c r="M1109">
        <v>389333</v>
      </c>
      <c r="N1109" s="6" t="str">
        <f t="shared" si="17"/>
        <v>B3_R1_C1Normandie2020_2035FeuillusPublic</v>
      </c>
    </row>
    <row r="1110" spans="1:14" x14ac:dyDescent="0.3">
      <c r="A1110" t="s">
        <v>218</v>
      </c>
      <c r="B1110" t="s">
        <v>62</v>
      </c>
      <c r="C1110" t="s">
        <v>215</v>
      </c>
      <c r="D1110" t="s">
        <v>115</v>
      </c>
      <c r="E1110" t="s">
        <v>112</v>
      </c>
      <c r="F1110">
        <v>165287</v>
      </c>
      <c r="G1110">
        <v>70998</v>
      </c>
      <c r="H1110">
        <v>6403</v>
      </c>
      <c r="I1110">
        <v>15500</v>
      </c>
      <c r="J1110">
        <v>247</v>
      </c>
      <c r="K1110">
        <v>248424</v>
      </c>
      <c r="L1110">
        <v>27124</v>
      </c>
      <c r="M1110">
        <v>274800</v>
      </c>
      <c r="N1110" s="6" t="str">
        <f t="shared" si="17"/>
        <v>B3_R1_C1Normandie2035_2050RésineuxPrivé</v>
      </c>
    </row>
    <row r="1111" spans="1:14" x14ac:dyDescent="0.3">
      <c r="A1111" t="s">
        <v>218</v>
      </c>
      <c r="B1111" t="s">
        <v>62</v>
      </c>
      <c r="C1111" t="s">
        <v>215</v>
      </c>
      <c r="D1111" t="s">
        <v>115</v>
      </c>
      <c r="E1111" t="s">
        <v>113</v>
      </c>
      <c r="F1111">
        <v>81990</v>
      </c>
      <c r="G1111">
        <v>26107</v>
      </c>
      <c r="H1111">
        <v>11621</v>
      </c>
      <c r="I1111">
        <v>0</v>
      </c>
      <c r="J1111">
        <v>-6199</v>
      </c>
      <c r="K1111">
        <v>112744</v>
      </c>
      <c r="L1111">
        <v>9554</v>
      </c>
      <c r="M1111">
        <v>101490</v>
      </c>
      <c r="N1111" s="6" t="str">
        <f t="shared" si="17"/>
        <v>B3_R1_C1Normandie2035_2050RésineuxPublic</v>
      </c>
    </row>
    <row r="1112" spans="1:14" x14ac:dyDescent="0.3">
      <c r="A1112" t="s">
        <v>218</v>
      </c>
      <c r="B1112" t="s">
        <v>62</v>
      </c>
      <c r="C1112" t="s">
        <v>215</v>
      </c>
      <c r="D1112" t="s">
        <v>114</v>
      </c>
      <c r="E1112" t="s">
        <v>112</v>
      </c>
      <c r="F1112">
        <v>372697</v>
      </c>
      <c r="G1112">
        <v>933532</v>
      </c>
      <c r="H1112">
        <v>35034</v>
      </c>
      <c r="I1112">
        <v>14017</v>
      </c>
      <c r="J1112">
        <v>214070</v>
      </c>
      <c r="K1112">
        <v>1153981</v>
      </c>
      <c r="L1112">
        <v>172978</v>
      </c>
      <c r="M1112">
        <v>1715852</v>
      </c>
      <c r="N1112" s="6" t="str">
        <f t="shared" si="17"/>
        <v>B3_R1_C1Normandie2035_2050FeuillusPrivé</v>
      </c>
    </row>
    <row r="1113" spans="1:14" x14ac:dyDescent="0.3">
      <c r="A1113" t="s">
        <v>218</v>
      </c>
      <c r="B1113" t="s">
        <v>62</v>
      </c>
      <c r="C1113" t="s">
        <v>215</v>
      </c>
      <c r="D1113" t="s">
        <v>114</v>
      </c>
      <c r="E1113" t="s">
        <v>113</v>
      </c>
      <c r="F1113">
        <v>122662</v>
      </c>
      <c r="G1113">
        <v>260677</v>
      </c>
      <c r="H1113">
        <v>19182</v>
      </c>
      <c r="I1113">
        <v>4091</v>
      </c>
      <c r="J1113">
        <v>21062</v>
      </c>
      <c r="K1113">
        <v>342818</v>
      </c>
      <c r="L1113">
        <v>27052</v>
      </c>
      <c r="M1113">
        <v>404119</v>
      </c>
      <c r="N1113" s="6" t="str">
        <f t="shared" si="17"/>
        <v>B3_R1_C1Normandie2035_2050FeuillusPublic</v>
      </c>
    </row>
    <row r="1114" spans="1:14" x14ac:dyDescent="0.3">
      <c r="A1114" t="s">
        <v>218</v>
      </c>
      <c r="B1114" t="s">
        <v>64</v>
      </c>
      <c r="C1114" t="s">
        <v>214</v>
      </c>
      <c r="D1114" t="s">
        <v>115</v>
      </c>
      <c r="E1114" t="s">
        <v>112</v>
      </c>
      <c r="F1114">
        <v>165806</v>
      </c>
      <c r="G1114">
        <v>78757</v>
      </c>
      <c r="H1114">
        <v>8083</v>
      </c>
      <c r="I1114">
        <v>26880</v>
      </c>
      <c r="J1114">
        <v>-4109</v>
      </c>
      <c r="K1114">
        <v>258627</v>
      </c>
      <c r="L1114">
        <v>36603</v>
      </c>
      <c r="M1114">
        <v>282240</v>
      </c>
      <c r="N1114" s="6" t="str">
        <f t="shared" si="17"/>
        <v>B3_R1_C2Normandie2020_2035RésineuxPrivé</v>
      </c>
    </row>
    <row r="1115" spans="1:14" x14ac:dyDescent="0.3">
      <c r="A1115" t="s">
        <v>218</v>
      </c>
      <c r="B1115" t="s">
        <v>64</v>
      </c>
      <c r="C1115" t="s">
        <v>214</v>
      </c>
      <c r="D1115" t="s">
        <v>115</v>
      </c>
      <c r="E1115" t="s">
        <v>113</v>
      </c>
      <c r="F1115">
        <v>115993</v>
      </c>
      <c r="G1115">
        <v>36257</v>
      </c>
      <c r="H1115">
        <v>17199</v>
      </c>
      <c r="I1115">
        <v>21911</v>
      </c>
      <c r="J1115">
        <v>-15841</v>
      </c>
      <c r="K1115">
        <v>158600</v>
      </c>
      <c r="L1115">
        <v>12577</v>
      </c>
      <c r="M1115">
        <v>122477</v>
      </c>
      <c r="N1115" s="6" t="str">
        <f t="shared" si="17"/>
        <v>B3_R1_C2Normandie2020_2035RésineuxPublic</v>
      </c>
    </row>
    <row r="1116" spans="1:14" x14ac:dyDescent="0.3">
      <c r="A1116" t="s">
        <v>218</v>
      </c>
      <c r="B1116" t="s">
        <v>64</v>
      </c>
      <c r="C1116" t="s">
        <v>214</v>
      </c>
      <c r="D1116" t="s">
        <v>114</v>
      </c>
      <c r="E1116" t="s">
        <v>112</v>
      </c>
      <c r="F1116">
        <v>293761</v>
      </c>
      <c r="G1116">
        <v>706862</v>
      </c>
      <c r="H1116">
        <v>16857</v>
      </c>
      <c r="I1116">
        <v>58495</v>
      </c>
      <c r="J1116">
        <v>261674</v>
      </c>
      <c r="K1116">
        <v>898391</v>
      </c>
      <c r="L1116">
        <v>215930</v>
      </c>
      <c r="M1116">
        <v>1574792</v>
      </c>
      <c r="N1116" s="6" t="str">
        <f t="shared" si="17"/>
        <v>B3_R1_C2Normandie2020_2035FeuillusPrivé</v>
      </c>
    </row>
    <row r="1117" spans="1:14" x14ac:dyDescent="0.3">
      <c r="A1117" t="s">
        <v>218</v>
      </c>
      <c r="B1117" t="s">
        <v>64</v>
      </c>
      <c r="C1117" t="s">
        <v>214</v>
      </c>
      <c r="D1117" t="s">
        <v>114</v>
      </c>
      <c r="E1117" t="s">
        <v>113</v>
      </c>
      <c r="F1117">
        <v>124483</v>
      </c>
      <c r="G1117">
        <v>255226</v>
      </c>
      <c r="H1117">
        <v>22901</v>
      </c>
      <c r="I1117">
        <v>30287</v>
      </c>
      <c r="J1117">
        <v>14702</v>
      </c>
      <c r="K1117">
        <v>340159</v>
      </c>
      <c r="L1117">
        <v>30630</v>
      </c>
      <c r="M1117">
        <v>389333</v>
      </c>
      <c r="N1117" s="6" t="str">
        <f t="shared" si="17"/>
        <v>B3_R1_C2Normandie2020_2035FeuillusPublic</v>
      </c>
    </row>
    <row r="1118" spans="1:14" x14ac:dyDescent="0.3">
      <c r="A1118" t="s">
        <v>218</v>
      </c>
      <c r="B1118" t="s">
        <v>64</v>
      </c>
      <c r="C1118" t="s">
        <v>215</v>
      </c>
      <c r="D1118" t="s">
        <v>115</v>
      </c>
      <c r="E1118" t="s">
        <v>112</v>
      </c>
      <c r="F1118">
        <v>166005</v>
      </c>
      <c r="G1118">
        <v>70766</v>
      </c>
      <c r="H1118">
        <v>12044</v>
      </c>
      <c r="I1118">
        <v>15155</v>
      </c>
      <c r="J1118">
        <v>-11215</v>
      </c>
      <c r="K1118">
        <v>248948</v>
      </c>
      <c r="L1118">
        <v>39420</v>
      </c>
      <c r="M1118">
        <v>251828</v>
      </c>
      <c r="N1118" s="6" t="str">
        <f t="shared" si="17"/>
        <v>B3_R1_C2Normandie2035_2050RésineuxPrivé</v>
      </c>
    </row>
    <row r="1119" spans="1:14" x14ac:dyDescent="0.3">
      <c r="A1119" t="s">
        <v>218</v>
      </c>
      <c r="B1119" t="s">
        <v>64</v>
      </c>
      <c r="C1119" t="s">
        <v>215</v>
      </c>
      <c r="D1119" t="s">
        <v>115</v>
      </c>
      <c r="E1119" t="s">
        <v>113</v>
      </c>
      <c r="F1119">
        <v>87203</v>
      </c>
      <c r="G1119">
        <v>27094</v>
      </c>
      <c r="H1119">
        <v>21247</v>
      </c>
      <c r="I1119">
        <v>0</v>
      </c>
      <c r="J1119">
        <v>-13400</v>
      </c>
      <c r="K1119">
        <v>119159</v>
      </c>
      <c r="L1119">
        <v>15635</v>
      </c>
      <c r="M1119">
        <v>91767</v>
      </c>
      <c r="N1119" s="6" t="str">
        <f t="shared" si="17"/>
        <v>B3_R1_C2Normandie2035_2050RésineuxPublic</v>
      </c>
    </row>
    <row r="1120" spans="1:14" x14ac:dyDescent="0.3">
      <c r="A1120" t="s">
        <v>218</v>
      </c>
      <c r="B1120" t="s">
        <v>64</v>
      </c>
      <c r="C1120" t="s">
        <v>215</v>
      </c>
      <c r="D1120" t="s">
        <v>114</v>
      </c>
      <c r="E1120" t="s">
        <v>112</v>
      </c>
      <c r="F1120">
        <v>368547</v>
      </c>
      <c r="G1120">
        <v>925343</v>
      </c>
      <c r="H1120">
        <v>57798</v>
      </c>
      <c r="I1120">
        <v>13871</v>
      </c>
      <c r="J1120">
        <v>79306</v>
      </c>
      <c r="K1120">
        <v>1143482</v>
      </c>
      <c r="L1120">
        <v>290155</v>
      </c>
      <c r="M1120">
        <v>1560321</v>
      </c>
      <c r="N1120" s="6" t="str">
        <f t="shared" si="17"/>
        <v>B3_R1_C2Normandie2035_2050FeuillusPrivé</v>
      </c>
    </row>
    <row r="1121" spans="1:14" x14ac:dyDescent="0.3">
      <c r="A1121" t="s">
        <v>218</v>
      </c>
      <c r="B1121" t="s">
        <v>64</v>
      </c>
      <c r="C1121" t="s">
        <v>215</v>
      </c>
      <c r="D1121" t="s">
        <v>114</v>
      </c>
      <c r="E1121" t="s">
        <v>113</v>
      </c>
      <c r="F1121">
        <v>125724</v>
      </c>
      <c r="G1121">
        <v>264164</v>
      </c>
      <c r="H1121">
        <v>34597</v>
      </c>
      <c r="I1121">
        <v>4048</v>
      </c>
      <c r="J1121">
        <v>-12852</v>
      </c>
      <c r="K1121">
        <v>348695</v>
      </c>
      <c r="L1121">
        <v>47474</v>
      </c>
      <c r="M1121">
        <v>366498</v>
      </c>
      <c r="N1121" s="6" t="str">
        <f t="shared" si="17"/>
        <v>B3_R1_C2Normandie2035_2050FeuillusPublic</v>
      </c>
    </row>
    <row r="1122" spans="1:14" x14ac:dyDescent="0.3">
      <c r="A1122" t="s">
        <v>218</v>
      </c>
      <c r="B1122" t="s">
        <v>66</v>
      </c>
      <c r="C1122" t="s">
        <v>214</v>
      </c>
      <c r="D1122" t="s">
        <v>115</v>
      </c>
      <c r="E1122" t="s">
        <v>112</v>
      </c>
      <c r="F1122">
        <v>163521</v>
      </c>
      <c r="G1122">
        <v>78010</v>
      </c>
      <c r="H1122">
        <v>11047</v>
      </c>
      <c r="I1122">
        <v>25784</v>
      </c>
      <c r="J1122">
        <v>-14269</v>
      </c>
      <c r="K1122">
        <v>255451</v>
      </c>
      <c r="L1122">
        <v>48324</v>
      </c>
      <c r="M1122">
        <v>259253</v>
      </c>
      <c r="N1122" s="6" t="str">
        <f t="shared" si="17"/>
        <v>B3_R1_C3Normandie2020_2035RésineuxPrivé</v>
      </c>
    </row>
    <row r="1123" spans="1:14" x14ac:dyDescent="0.3">
      <c r="A1123" t="s">
        <v>218</v>
      </c>
      <c r="B1123" t="s">
        <v>66</v>
      </c>
      <c r="C1123" t="s">
        <v>214</v>
      </c>
      <c r="D1123" t="s">
        <v>115</v>
      </c>
      <c r="E1123" t="s">
        <v>113</v>
      </c>
      <c r="F1123">
        <v>119091</v>
      </c>
      <c r="G1123">
        <v>36893</v>
      </c>
      <c r="H1123">
        <v>23654</v>
      </c>
      <c r="I1123">
        <v>20867</v>
      </c>
      <c r="J1123">
        <v>-21875</v>
      </c>
      <c r="K1123">
        <v>162470</v>
      </c>
      <c r="L1123">
        <v>17069</v>
      </c>
      <c r="M1123">
        <v>112191</v>
      </c>
      <c r="N1123" s="6" t="str">
        <f t="shared" si="17"/>
        <v>B3_R1_C3Normandie2020_2035RésineuxPublic</v>
      </c>
    </row>
    <row r="1124" spans="1:14" x14ac:dyDescent="0.3">
      <c r="A1124" t="s">
        <v>218</v>
      </c>
      <c r="B1124" t="s">
        <v>66</v>
      </c>
      <c r="C1124" t="s">
        <v>214</v>
      </c>
      <c r="D1124" t="s">
        <v>114</v>
      </c>
      <c r="E1124" t="s">
        <v>112</v>
      </c>
      <c r="F1124">
        <v>289463</v>
      </c>
      <c r="G1124">
        <v>696887</v>
      </c>
      <c r="H1124">
        <v>24172</v>
      </c>
      <c r="I1124">
        <v>57456</v>
      </c>
      <c r="J1124">
        <v>151450</v>
      </c>
      <c r="K1124">
        <v>885708</v>
      </c>
      <c r="L1124">
        <v>310102</v>
      </c>
      <c r="M1124">
        <v>1441266</v>
      </c>
      <c r="N1124" s="6" t="str">
        <f t="shared" si="17"/>
        <v>B3_R1_C3Normandie2020_2035FeuillusPrivé</v>
      </c>
    </row>
    <row r="1125" spans="1:14" x14ac:dyDescent="0.3">
      <c r="A1125" t="s">
        <v>218</v>
      </c>
      <c r="B1125" t="s">
        <v>66</v>
      </c>
      <c r="C1125" t="s">
        <v>214</v>
      </c>
      <c r="D1125" t="s">
        <v>114</v>
      </c>
      <c r="E1125" t="s">
        <v>113</v>
      </c>
      <c r="F1125">
        <v>126807</v>
      </c>
      <c r="G1125">
        <v>258779</v>
      </c>
      <c r="H1125">
        <v>32947</v>
      </c>
      <c r="I1125">
        <v>29915</v>
      </c>
      <c r="J1125">
        <v>-12013</v>
      </c>
      <c r="K1125">
        <v>345550</v>
      </c>
      <c r="L1125">
        <v>43860</v>
      </c>
      <c r="M1125">
        <v>357595</v>
      </c>
      <c r="N1125" s="6" t="str">
        <f t="shared" si="17"/>
        <v>B3_R1_C3Normandie2020_2035FeuillusPublic</v>
      </c>
    </row>
    <row r="1126" spans="1:14" x14ac:dyDescent="0.3">
      <c r="A1126" t="s">
        <v>218</v>
      </c>
      <c r="B1126" t="s">
        <v>66</v>
      </c>
      <c r="C1126" t="s">
        <v>215</v>
      </c>
      <c r="D1126" t="s">
        <v>115</v>
      </c>
      <c r="E1126" t="s">
        <v>112</v>
      </c>
      <c r="F1126">
        <v>162422</v>
      </c>
      <c r="G1126">
        <v>68534</v>
      </c>
      <c r="H1126">
        <v>12952</v>
      </c>
      <c r="I1126">
        <v>12594</v>
      </c>
      <c r="J1126">
        <v>-17516</v>
      </c>
      <c r="K1126">
        <v>242938</v>
      </c>
      <c r="L1126">
        <v>45838</v>
      </c>
      <c r="M1126">
        <v>232629</v>
      </c>
      <c r="N1126" s="6" t="str">
        <f t="shared" si="17"/>
        <v>B3_R1_C3Normandie2035_2050RésineuxPrivé</v>
      </c>
    </row>
    <row r="1127" spans="1:14" x14ac:dyDescent="0.3">
      <c r="A1127" t="s">
        <v>218</v>
      </c>
      <c r="B1127" t="s">
        <v>66</v>
      </c>
      <c r="C1127" t="s">
        <v>215</v>
      </c>
      <c r="D1127" t="s">
        <v>115</v>
      </c>
      <c r="E1127" t="s">
        <v>113</v>
      </c>
      <c r="F1127">
        <v>86553</v>
      </c>
      <c r="G1127">
        <v>27492</v>
      </c>
      <c r="H1127">
        <v>23132</v>
      </c>
      <c r="I1127">
        <v>0</v>
      </c>
      <c r="J1127">
        <v>-16592</v>
      </c>
      <c r="K1127">
        <v>118932</v>
      </c>
      <c r="L1127">
        <v>15956</v>
      </c>
      <c r="M1127">
        <v>82228</v>
      </c>
      <c r="N1127" s="6" t="str">
        <f t="shared" si="17"/>
        <v>B3_R1_C3Normandie2035_2050RésineuxPublic</v>
      </c>
    </row>
    <row r="1128" spans="1:14" x14ac:dyDescent="0.3">
      <c r="A1128" t="s">
        <v>218</v>
      </c>
      <c r="B1128" t="s">
        <v>66</v>
      </c>
      <c r="C1128" t="s">
        <v>215</v>
      </c>
      <c r="D1128" t="s">
        <v>114</v>
      </c>
      <c r="E1128" t="s">
        <v>112</v>
      </c>
      <c r="F1128">
        <v>387850</v>
      </c>
      <c r="G1128">
        <v>947853</v>
      </c>
      <c r="H1128">
        <v>78753</v>
      </c>
      <c r="I1128">
        <v>12670</v>
      </c>
      <c r="J1128">
        <v>-44579</v>
      </c>
      <c r="K1128">
        <v>1177588</v>
      </c>
      <c r="L1128">
        <v>293928</v>
      </c>
      <c r="M1128">
        <v>1364214</v>
      </c>
      <c r="N1128" s="6" t="str">
        <f t="shared" si="17"/>
        <v>B3_R1_C3Normandie2035_2050FeuillusPrivé</v>
      </c>
    </row>
    <row r="1129" spans="1:14" x14ac:dyDescent="0.3">
      <c r="A1129" t="s">
        <v>218</v>
      </c>
      <c r="B1129" t="s">
        <v>66</v>
      </c>
      <c r="C1129" t="s">
        <v>215</v>
      </c>
      <c r="D1129" t="s">
        <v>114</v>
      </c>
      <c r="E1129" t="s">
        <v>113</v>
      </c>
      <c r="F1129">
        <v>130847</v>
      </c>
      <c r="G1129">
        <v>266347</v>
      </c>
      <c r="H1129">
        <v>39287</v>
      </c>
      <c r="I1129">
        <v>3694</v>
      </c>
      <c r="J1129">
        <v>-44017</v>
      </c>
      <c r="K1129">
        <v>354345</v>
      </c>
      <c r="L1129">
        <v>52058</v>
      </c>
      <c r="M1129">
        <v>319004</v>
      </c>
      <c r="N1129" s="6" t="str">
        <f t="shared" si="17"/>
        <v>B3_R1_C3Normandie2035_2050FeuillusPublic</v>
      </c>
    </row>
    <row r="1130" spans="1:14" x14ac:dyDescent="0.3">
      <c r="A1130" t="s">
        <v>218</v>
      </c>
      <c r="B1130" t="s">
        <v>68</v>
      </c>
      <c r="C1130" t="s">
        <v>214</v>
      </c>
      <c r="D1130" t="s">
        <v>115</v>
      </c>
      <c r="E1130" t="s">
        <v>112</v>
      </c>
      <c r="F1130">
        <v>168642</v>
      </c>
      <c r="G1130">
        <v>79432</v>
      </c>
      <c r="H1130">
        <v>8842</v>
      </c>
      <c r="I1130">
        <v>24912</v>
      </c>
      <c r="J1130">
        <v>-6799</v>
      </c>
      <c r="K1130">
        <v>262304</v>
      </c>
      <c r="L1130">
        <v>29881</v>
      </c>
      <c r="M1130">
        <v>271407</v>
      </c>
      <c r="N1130" s="6" t="str">
        <f t="shared" si="17"/>
        <v>B3_R2_C1Normandie2020_2035RésineuxPrivé</v>
      </c>
    </row>
    <row r="1131" spans="1:14" x14ac:dyDescent="0.3">
      <c r="A1131" t="s">
        <v>218</v>
      </c>
      <c r="B1131" t="s">
        <v>68</v>
      </c>
      <c r="C1131" t="s">
        <v>214</v>
      </c>
      <c r="D1131" t="s">
        <v>115</v>
      </c>
      <c r="E1131" t="s">
        <v>113</v>
      </c>
      <c r="F1131">
        <v>111103</v>
      </c>
      <c r="G1131">
        <v>35301</v>
      </c>
      <c r="H1131">
        <v>17578</v>
      </c>
      <c r="I1131">
        <v>13593</v>
      </c>
      <c r="J1131">
        <v>-13870</v>
      </c>
      <c r="K1131">
        <v>152587</v>
      </c>
      <c r="L1131">
        <v>12252</v>
      </c>
      <c r="M1131">
        <v>122137</v>
      </c>
      <c r="N1131" s="6" t="str">
        <f t="shared" si="17"/>
        <v>B3_R2_C1Normandie2020_2035RésineuxPublic</v>
      </c>
    </row>
    <row r="1132" spans="1:14" x14ac:dyDescent="0.3">
      <c r="A1132" t="s">
        <v>218</v>
      </c>
      <c r="B1132" t="s">
        <v>68</v>
      </c>
      <c r="C1132" t="s">
        <v>214</v>
      </c>
      <c r="D1132" t="s">
        <v>114</v>
      </c>
      <c r="E1132" t="s">
        <v>112</v>
      </c>
      <c r="F1132">
        <v>296067</v>
      </c>
      <c r="G1132">
        <v>715208</v>
      </c>
      <c r="H1132">
        <v>18873</v>
      </c>
      <c r="I1132">
        <v>31918</v>
      </c>
      <c r="J1132">
        <v>257006</v>
      </c>
      <c r="K1132">
        <v>907519</v>
      </c>
      <c r="L1132">
        <v>212487</v>
      </c>
      <c r="M1132">
        <v>1572553</v>
      </c>
      <c r="N1132" s="6" t="str">
        <f t="shared" si="17"/>
        <v>B3_R2_C1Normandie2020_2035FeuillusPrivé</v>
      </c>
    </row>
    <row r="1133" spans="1:14" x14ac:dyDescent="0.3">
      <c r="A1133" t="s">
        <v>218</v>
      </c>
      <c r="B1133" t="s">
        <v>68</v>
      </c>
      <c r="C1133" t="s">
        <v>214</v>
      </c>
      <c r="D1133" t="s">
        <v>114</v>
      </c>
      <c r="E1133" t="s">
        <v>113</v>
      </c>
      <c r="F1133">
        <v>123486</v>
      </c>
      <c r="G1133">
        <v>254813</v>
      </c>
      <c r="H1133">
        <v>23075</v>
      </c>
      <c r="I1133">
        <v>25344</v>
      </c>
      <c r="J1133">
        <v>15111</v>
      </c>
      <c r="K1133">
        <v>339133</v>
      </c>
      <c r="L1133">
        <v>30226</v>
      </c>
      <c r="M1133">
        <v>388443</v>
      </c>
      <c r="N1133" s="6" t="str">
        <f t="shared" si="17"/>
        <v>B3_R2_C1Normandie2020_2035FeuillusPublic</v>
      </c>
    </row>
    <row r="1134" spans="1:14" x14ac:dyDescent="0.3">
      <c r="A1134" t="s">
        <v>218</v>
      </c>
      <c r="B1134" t="s">
        <v>68</v>
      </c>
      <c r="C1134" t="s">
        <v>215</v>
      </c>
      <c r="D1134" t="s">
        <v>115</v>
      </c>
      <c r="E1134" t="s">
        <v>112</v>
      </c>
      <c r="F1134">
        <v>156621</v>
      </c>
      <c r="G1134">
        <v>65739</v>
      </c>
      <c r="H1134">
        <v>6561</v>
      </c>
      <c r="I1134">
        <v>502</v>
      </c>
      <c r="J1134">
        <v>-4066</v>
      </c>
      <c r="K1134">
        <v>234445</v>
      </c>
      <c r="L1134">
        <v>14877</v>
      </c>
      <c r="M1134">
        <v>236099</v>
      </c>
      <c r="N1134" s="6" t="str">
        <f t="shared" si="17"/>
        <v>B3_R2_C1Normandie2035_2050RésineuxPrivé</v>
      </c>
    </row>
    <row r="1135" spans="1:14" x14ac:dyDescent="0.3">
      <c r="A1135" t="s">
        <v>218</v>
      </c>
      <c r="B1135" t="s">
        <v>68</v>
      </c>
      <c r="C1135" t="s">
        <v>215</v>
      </c>
      <c r="D1135" t="s">
        <v>115</v>
      </c>
      <c r="E1135" t="s">
        <v>113</v>
      </c>
      <c r="F1135">
        <v>84781</v>
      </c>
      <c r="G1135">
        <v>26940</v>
      </c>
      <c r="H1135">
        <v>11996</v>
      </c>
      <c r="I1135">
        <v>0</v>
      </c>
      <c r="J1135">
        <v>-7965</v>
      </c>
      <c r="K1135">
        <v>116469</v>
      </c>
      <c r="L1135">
        <v>9154</v>
      </c>
      <c r="M1135">
        <v>99513</v>
      </c>
      <c r="N1135" s="6" t="str">
        <f t="shared" si="17"/>
        <v>B3_R2_C1Normandie2035_2050RésineuxPublic</v>
      </c>
    </row>
    <row r="1136" spans="1:14" x14ac:dyDescent="0.3">
      <c r="A1136" t="s">
        <v>218</v>
      </c>
      <c r="B1136" t="s">
        <v>68</v>
      </c>
      <c r="C1136" t="s">
        <v>215</v>
      </c>
      <c r="D1136" t="s">
        <v>114</v>
      </c>
      <c r="E1136" t="s">
        <v>112</v>
      </c>
      <c r="F1136">
        <v>369359</v>
      </c>
      <c r="G1136">
        <v>939001</v>
      </c>
      <c r="H1136">
        <v>35915</v>
      </c>
      <c r="I1136">
        <v>5294</v>
      </c>
      <c r="J1136">
        <v>203732</v>
      </c>
      <c r="K1136">
        <v>1155167</v>
      </c>
      <c r="L1136">
        <v>168238</v>
      </c>
      <c r="M1136">
        <v>1692462</v>
      </c>
      <c r="N1136" s="6" t="str">
        <f t="shared" si="17"/>
        <v>B3_R2_C1Normandie2035_2050FeuillusPrivé</v>
      </c>
    </row>
    <row r="1137" spans="1:14" x14ac:dyDescent="0.3">
      <c r="A1137" t="s">
        <v>218</v>
      </c>
      <c r="B1137" t="s">
        <v>68</v>
      </c>
      <c r="C1137" t="s">
        <v>215</v>
      </c>
      <c r="D1137" t="s">
        <v>114</v>
      </c>
      <c r="E1137" t="s">
        <v>113</v>
      </c>
      <c r="F1137">
        <v>123041</v>
      </c>
      <c r="G1137">
        <v>262307</v>
      </c>
      <c r="H1137">
        <v>19151</v>
      </c>
      <c r="I1137">
        <v>2973</v>
      </c>
      <c r="J1137">
        <v>18993</v>
      </c>
      <c r="K1137">
        <v>344401</v>
      </c>
      <c r="L1137">
        <v>26543</v>
      </c>
      <c r="M1137">
        <v>401272</v>
      </c>
      <c r="N1137" s="6" t="str">
        <f t="shared" si="17"/>
        <v>B3_R2_C1Normandie2035_2050FeuillusPublic</v>
      </c>
    </row>
    <row r="1138" spans="1:14" x14ac:dyDescent="0.3">
      <c r="A1138" t="s">
        <v>218</v>
      </c>
      <c r="B1138" t="s">
        <v>69</v>
      </c>
      <c r="C1138" t="s">
        <v>214</v>
      </c>
      <c r="D1138" t="s">
        <v>115</v>
      </c>
      <c r="E1138" t="s">
        <v>112</v>
      </c>
      <c r="F1138">
        <v>168642</v>
      </c>
      <c r="G1138">
        <v>79432</v>
      </c>
      <c r="H1138">
        <v>8842</v>
      </c>
      <c r="I1138">
        <v>24912</v>
      </c>
      <c r="J1138">
        <v>-6799</v>
      </c>
      <c r="K1138">
        <v>262304</v>
      </c>
      <c r="L1138">
        <v>29881</v>
      </c>
      <c r="M1138">
        <v>271407</v>
      </c>
      <c r="N1138" s="6" t="str">
        <f t="shared" si="17"/>
        <v>B3_R2_C2Normandie2020_2035RésineuxPrivé</v>
      </c>
    </row>
    <row r="1139" spans="1:14" x14ac:dyDescent="0.3">
      <c r="A1139" t="s">
        <v>218</v>
      </c>
      <c r="B1139" t="s">
        <v>69</v>
      </c>
      <c r="C1139" t="s">
        <v>214</v>
      </c>
      <c r="D1139" t="s">
        <v>115</v>
      </c>
      <c r="E1139" t="s">
        <v>113</v>
      </c>
      <c r="F1139">
        <v>111103</v>
      </c>
      <c r="G1139">
        <v>35301</v>
      </c>
      <c r="H1139">
        <v>17578</v>
      </c>
      <c r="I1139">
        <v>13593</v>
      </c>
      <c r="J1139">
        <v>-13870</v>
      </c>
      <c r="K1139">
        <v>152587</v>
      </c>
      <c r="L1139">
        <v>12252</v>
      </c>
      <c r="M1139">
        <v>122137</v>
      </c>
      <c r="N1139" s="6" t="str">
        <f t="shared" si="17"/>
        <v>B3_R2_C2Normandie2020_2035RésineuxPublic</v>
      </c>
    </row>
    <row r="1140" spans="1:14" x14ac:dyDescent="0.3">
      <c r="A1140" t="s">
        <v>218</v>
      </c>
      <c r="B1140" t="s">
        <v>69</v>
      </c>
      <c r="C1140" t="s">
        <v>214</v>
      </c>
      <c r="D1140" t="s">
        <v>114</v>
      </c>
      <c r="E1140" t="s">
        <v>112</v>
      </c>
      <c r="F1140">
        <v>296067</v>
      </c>
      <c r="G1140">
        <v>715208</v>
      </c>
      <c r="H1140">
        <v>18873</v>
      </c>
      <c r="I1140">
        <v>31918</v>
      </c>
      <c r="J1140">
        <v>257006</v>
      </c>
      <c r="K1140">
        <v>907519</v>
      </c>
      <c r="L1140">
        <v>212487</v>
      </c>
      <c r="M1140">
        <v>1572553</v>
      </c>
      <c r="N1140" s="6" t="str">
        <f t="shared" si="17"/>
        <v>B3_R2_C2Normandie2020_2035FeuillusPrivé</v>
      </c>
    </row>
    <row r="1141" spans="1:14" x14ac:dyDescent="0.3">
      <c r="A1141" t="s">
        <v>218</v>
      </c>
      <c r="B1141" t="s">
        <v>69</v>
      </c>
      <c r="C1141" t="s">
        <v>214</v>
      </c>
      <c r="D1141" t="s">
        <v>114</v>
      </c>
      <c r="E1141" t="s">
        <v>113</v>
      </c>
      <c r="F1141">
        <v>123486</v>
      </c>
      <c r="G1141">
        <v>254813</v>
      </c>
      <c r="H1141">
        <v>23075</v>
      </c>
      <c r="I1141">
        <v>25344</v>
      </c>
      <c r="J1141">
        <v>15111</v>
      </c>
      <c r="K1141">
        <v>339133</v>
      </c>
      <c r="L1141">
        <v>30226</v>
      </c>
      <c r="M1141">
        <v>388443</v>
      </c>
      <c r="N1141" s="6" t="str">
        <f t="shared" si="17"/>
        <v>B3_R2_C2Normandie2020_2035FeuillusPublic</v>
      </c>
    </row>
    <row r="1142" spans="1:14" x14ac:dyDescent="0.3">
      <c r="A1142" t="s">
        <v>218</v>
      </c>
      <c r="B1142" t="s">
        <v>69</v>
      </c>
      <c r="C1142" t="s">
        <v>215</v>
      </c>
      <c r="D1142" t="s">
        <v>115</v>
      </c>
      <c r="E1142" t="s">
        <v>112</v>
      </c>
      <c r="F1142">
        <v>155656</v>
      </c>
      <c r="G1142">
        <v>64768</v>
      </c>
      <c r="H1142">
        <v>11706</v>
      </c>
      <c r="I1142">
        <v>491</v>
      </c>
      <c r="J1142">
        <v>-14319</v>
      </c>
      <c r="K1142">
        <v>232396</v>
      </c>
      <c r="L1142">
        <v>25251</v>
      </c>
      <c r="M1142">
        <v>212382</v>
      </c>
      <c r="N1142" s="6" t="str">
        <f t="shared" si="17"/>
        <v>B3_R2_C2Normandie2035_2050RésineuxPrivé</v>
      </c>
    </row>
    <row r="1143" spans="1:14" x14ac:dyDescent="0.3">
      <c r="A1143" t="s">
        <v>218</v>
      </c>
      <c r="B1143" t="s">
        <v>69</v>
      </c>
      <c r="C1143" t="s">
        <v>215</v>
      </c>
      <c r="D1143" t="s">
        <v>115</v>
      </c>
      <c r="E1143" t="s">
        <v>113</v>
      </c>
      <c r="F1143">
        <v>89886</v>
      </c>
      <c r="G1143">
        <v>27822</v>
      </c>
      <c r="H1143">
        <v>21919</v>
      </c>
      <c r="I1143">
        <v>0</v>
      </c>
      <c r="J1143">
        <v>-15145</v>
      </c>
      <c r="K1143">
        <v>122656</v>
      </c>
      <c r="L1143">
        <v>15399</v>
      </c>
      <c r="M1143">
        <v>89831</v>
      </c>
      <c r="N1143" s="6" t="str">
        <f t="shared" si="17"/>
        <v>B3_R2_C2Normandie2035_2050RésineuxPublic</v>
      </c>
    </row>
    <row r="1144" spans="1:14" x14ac:dyDescent="0.3">
      <c r="A1144" t="s">
        <v>218</v>
      </c>
      <c r="B1144" t="s">
        <v>69</v>
      </c>
      <c r="C1144" t="s">
        <v>215</v>
      </c>
      <c r="D1144" t="s">
        <v>114</v>
      </c>
      <c r="E1144" t="s">
        <v>112</v>
      </c>
      <c r="F1144">
        <v>362667</v>
      </c>
      <c r="G1144">
        <v>922820</v>
      </c>
      <c r="H1144">
        <v>58216</v>
      </c>
      <c r="I1144">
        <v>5239</v>
      </c>
      <c r="J1144">
        <v>74440</v>
      </c>
      <c r="K1144">
        <v>1135364</v>
      </c>
      <c r="L1144">
        <v>285839</v>
      </c>
      <c r="M1144">
        <v>1538431</v>
      </c>
      <c r="N1144" s="6" t="str">
        <f t="shared" si="17"/>
        <v>B3_R2_C2Normandie2035_2050FeuillusPrivé</v>
      </c>
    </row>
    <row r="1145" spans="1:14" x14ac:dyDescent="0.3">
      <c r="A1145" t="s">
        <v>218</v>
      </c>
      <c r="B1145" t="s">
        <v>69</v>
      </c>
      <c r="C1145" t="s">
        <v>215</v>
      </c>
      <c r="D1145" t="s">
        <v>114</v>
      </c>
      <c r="E1145" t="s">
        <v>113</v>
      </c>
      <c r="F1145">
        <v>125322</v>
      </c>
      <c r="G1145">
        <v>264542</v>
      </c>
      <c r="H1145">
        <v>34685</v>
      </c>
      <c r="I1145">
        <v>2942</v>
      </c>
      <c r="J1145">
        <v>-13681</v>
      </c>
      <c r="K1145">
        <v>348505</v>
      </c>
      <c r="L1145">
        <v>46917</v>
      </c>
      <c r="M1145">
        <v>364126</v>
      </c>
      <c r="N1145" s="6" t="str">
        <f t="shared" si="17"/>
        <v>B3_R2_C2Normandie2035_2050FeuillusPublic</v>
      </c>
    </row>
    <row r="1146" spans="1:14" x14ac:dyDescent="0.3">
      <c r="A1146" t="s">
        <v>218</v>
      </c>
      <c r="B1146" t="s">
        <v>70</v>
      </c>
      <c r="C1146" t="s">
        <v>214</v>
      </c>
      <c r="D1146" t="s">
        <v>115</v>
      </c>
      <c r="E1146" t="s">
        <v>112</v>
      </c>
      <c r="F1146">
        <v>168128</v>
      </c>
      <c r="G1146">
        <v>79169</v>
      </c>
      <c r="H1146">
        <v>12411</v>
      </c>
      <c r="I1146">
        <v>23901</v>
      </c>
      <c r="J1146">
        <v>-17567</v>
      </c>
      <c r="K1146">
        <v>261494</v>
      </c>
      <c r="L1146">
        <v>40207</v>
      </c>
      <c r="M1146">
        <v>247293</v>
      </c>
      <c r="N1146" s="6" t="str">
        <f t="shared" si="17"/>
        <v>B3_R2_C3Normandie2020_2035RésineuxPrivé</v>
      </c>
    </row>
    <row r="1147" spans="1:14" x14ac:dyDescent="0.3">
      <c r="A1147" t="s">
        <v>218</v>
      </c>
      <c r="B1147" t="s">
        <v>70</v>
      </c>
      <c r="C1147" t="s">
        <v>214</v>
      </c>
      <c r="D1147" t="s">
        <v>115</v>
      </c>
      <c r="E1147" t="s">
        <v>113</v>
      </c>
      <c r="F1147">
        <v>114930</v>
      </c>
      <c r="G1147">
        <v>36091</v>
      </c>
      <c r="H1147">
        <v>24347</v>
      </c>
      <c r="I1147">
        <v>13022</v>
      </c>
      <c r="J1147">
        <v>-20149</v>
      </c>
      <c r="K1147">
        <v>157371</v>
      </c>
      <c r="L1147">
        <v>16440</v>
      </c>
      <c r="M1147">
        <v>111717</v>
      </c>
      <c r="N1147" s="6" t="str">
        <f t="shared" si="17"/>
        <v>B3_R2_C3Normandie2020_2035RésineuxPublic</v>
      </c>
    </row>
    <row r="1148" spans="1:14" x14ac:dyDescent="0.3">
      <c r="A1148" t="s">
        <v>218</v>
      </c>
      <c r="B1148" t="s">
        <v>70</v>
      </c>
      <c r="C1148" t="s">
        <v>214</v>
      </c>
      <c r="D1148" t="s">
        <v>114</v>
      </c>
      <c r="E1148" t="s">
        <v>112</v>
      </c>
      <c r="F1148">
        <v>293504</v>
      </c>
      <c r="G1148">
        <v>710180</v>
      </c>
      <c r="H1148">
        <v>27594</v>
      </c>
      <c r="I1148">
        <v>31323</v>
      </c>
      <c r="J1148">
        <v>143979</v>
      </c>
      <c r="K1148">
        <v>900897</v>
      </c>
      <c r="L1148">
        <v>304954</v>
      </c>
      <c r="M1148">
        <v>1438071</v>
      </c>
      <c r="N1148" s="6" t="str">
        <f t="shared" si="17"/>
        <v>B3_R2_C3Normandie2020_2035FeuillusPrivé</v>
      </c>
    </row>
    <row r="1149" spans="1:14" x14ac:dyDescent="0.3">
      <c r="A1149" t="s">
        <v>218</v>
      </c>
      <c r="B1149" t="s">
        <v>70</v>
      </c>
      <c r="C1149" t="s">
        <v>214</v>
      </c>
      <c r="D1149" t="s">
        <v>114</v>
      </c>
      <c r="E1149" t="s">
        <v>113</v>
      </c>
      <c r="F1149">
        <v>125862</v>
      </c>
      <c r="G1149">
        <v>258457</v>
      </c>
      <c r="H1149">
        <v>33221</v>
      </c>
      <c r="I1149">
        <v>24989</v>
      </c>
      <c r="J1149">
        <v>-11624</v>
      </c>
      <c r="K1149">
        <v>344642</v>
      </c>
      <c r="L1149">
        <v>43331</v>
      </c>
      <c r="M1149">
        <v>356664</v>
      </c>
      <c r="N1149" s="6" t="str">
        <f t="shared" si="17"/>
        <v>B3_R2_C3Normandie2020_2035FeuillusPublic</v>
      </c>
    </row>
    <row r="1150" spans="1:14" x14ac:dyDescent="0.3">
      <c r="A1150" t="s">
        <v>218</v>
      </c>
      <c r="B1150" t="s">
        <v>70</v>
      </c>
      <c r="C1150" t="s">
        <v>215</v>
      </c>
      <c r="D1150" t="s">
        <v>115</v>
      </c>
      <c r="E1150" t="s">
        <v>112</v>
      </c>
      <c r="F1150">
        <v>153186</v>
      </c>
      <c r="G1150">
        <v>63401</v>
      </c>
      <c r="H1150">
        <v>12661</v>
      </c>
      <c r="I1150">
        <v>412</v>
      </c>
      <c r="J1150">
        <v>-19980</v>
      </c>
      <c r="K1150">
        <v>228361</v>
      </c>
      <c r="L1150">
        <v>23452</v>
      </c>
      <c r="M1150">
        <v>188735</v>
      </c>
      <c r="N1150" s="6" t="str">
        <f t="shared" si="17"/>
        <v>B3_R2_C3Normandie2035_2050RésineuxPrivé</v>
      </c>
    </row>
    <row r="1151" spans="1:14" x14ac:dyDescent="0.3">
      <c r="A1151" t="s">
        <v>218</v>
      </c>
      <c r="B1151" t="s">
        <v>70</v>
      </c>
      <c r="C1151" t="s">
        <v>215</v>
      </c>
      <c r="D1151" t="s">
        <v>115</v>
      </c>
      <c r="E1151" t="s">
        <v>113</v>
      </c>
      <c r="F1151">
        <v>89254</v>
      </c>
      <c r="G1151">
        <v>28250</v>
      </c>
      <c r="H1151">
        <v>24082</v>
      </c>
      <c r="I1151">
        <v>0</v>
      </c>
      <c r="J1151">
        <v>-18292</v>
      </c>
      <c r="K1151">
        <v>122482</v>
      </c>
      <c r="L1151">
        <v>15021</v>
      </c>
      <c r="M1151">
        <v>79780</v>
      </c>
      <c r="N1151" s="6" t="str">
        <f t="shared" si="17"/>
        <v>B3_R2_C3Normandie2035_2050RésineuxPublic</v>
      </c>
    </row>
    <row r="1152" spans="1:14" x14ac:dyDescent="0.3">
      <c r="A1152" t="s">
        <v>218</v>
      </c>
      <c r="B1152" t="s">
        <v>70</v>
      </c>
      <c r="C1152" t="s">
        <v>215</v>
      </c>
      <c r="D1152" t="s">
        <v>114</v>
      </c>
      <c r="E1152" t="s">
        <v>112</v>
      </c>
      <c r="F1152">
        <v>381595</v>
      </c>
      <c r="G1152">
        <v>942484</v>
      </c>
      <c r="H1152">
        <v>78580</v>
      </c>
      <c r="I1152">
        <v>4782</v>
      </c>
      <c r="J1152">
        <v>-47281</v>
      </c>
      <c r="K1152">
        <v>1166652</v>
      </c>
      <c r="L1152">
        <v>286612</v>
      </c>
      <c r="M1152">
        <v>1340690</v>
      </c>
      <c r="N1152" s="6" t="str">
        <f t="shared" si="17"/>
        <v>B3_R2_C3Normandie2035_2050FeuillusPrivé</v>
      </c>
    </row>
    <row r="1153" spans="1:14" x14ac:dyDescent="0.3">
      <c r="A1153" t="s">
        <v>218</v>
      </c>
      <c r="B1153" t="s">
        <v>70</v>
      </c>
      <c r="C1153" t="s">
        <v>215</v>
      </c>
      <c r="D1153" t="s">
        <v>114</v>
      </c>
      <c r="E1153" t="s">
        <v>113</v>
      </c>
      <c r="F1153">
        <v>130843</v>
      </c>
      <c r="G1153">
        <v>267261</v>
      </c>
      <c r="H1153">
        <v>40053</v>
      </c>
      <c r="I1153">
        <v>2687</v>
      </c>
      <c r="J1153">
        <v>-44898</v>
      </c>
      <c r="K1153">
        <v>355002</v>
      </c>
      <c r="L1153">
        <v>50528</v>
      </c>
      <c r="M1153">
        <v>316431</v>
      </c>
      <c r="N1153" s="6" t="str">
        <f t="shared" si="17"/>
        <v>B3_R2_C3Normandie2035_2050FeuillusPublic</v>
      </c>
    </row>
    <row r="1154" spans="1:14" x14ac:dyDescent="0.3">
      <c r="A1154" t="s">
        <v>219</v>
      </c>
      <c r="B1154" t="s">
        <v>12</v>
      </c>
      <c r="C1154" t="s">
        <v>214</v>
      </c>
      <c r="D1154" t="s">
        <v>115</v>
      </c>
      <c r="E1154" t="s">
        <v>112</v>
      </c>
      <c r="F1154">
        <v>62556</v>
      </c>
      <c r="G1154">
        <v>16480</v>
      </c>
      <c r="H1154">
        <v>1554</v>
      </c>
      <c r="I1154">
        <v>18872</v>
      </c>
      <c r="J1154">
        <v>8572</v>
      </c>
      <c r="K1154">
        <v>83140</v>
      </c>
      <c r="L1154">
        <v>20285</v>
      </c>
      <c r="M1154">
        <v>119975</v>
      </c>
      <c r="N1154" s="6" t="str">
        <f t="shared" si="17"/>
        <v>A1_R1_C1Hauts-de-France2020_2035RésineuxPrivé</v>
      </c>
    </row>
    <row r="1155" spans="1:14" x14ac:dyDescent="0.3">
      <c r="A1155" t="s">
        <v>219</v>
      </c>
      <c r="B1155" t="s">
        <v>12</v>
      </c>
      <c r="C1155" t="s">
        <v>214</v>
      </c>
      <c r="D1155" t="s">
        <v>115</v>
      </c>
      <c r="E1155" t="s">
        <v>113</v>
      </c>
      <c r="F1155">
        <v>21401</v>
      </c>
      <c r="G1155">
        <v>7590</v>
      </c>
      <c r="H1155">
        <v>3734</v>
      </c>
      <c r="I1155">
        <v>1884</v>
      </c>
      <c r="J1155">
        <v>-1522</v>
      </c>
      <c r="K1155">
        <v>29541</v>
      </c>
      <c r="L1155">
        <v>5245</v>
      </c>
      <c r="M1155">
        <v>29807</v>
      </c>
      <c r="N1155" s="6" t="str">
        <f t="shared" ref="N1155:N1218" si="18">B1155&amp;A1155&amp;C1155&amp;D1155&amp;E1155</f>
        <v>A1_R1_C1Hauts-de-France2020_2035RésineuxPublic</v>
      </c>
    </row>
    <row r="1156" spans="1:14" x14ac:dyDescent="0.3">
      <c r="A1156" t="s">
        <v>219</v>
      </c>
      <c r="B1156" t="s">
        <v>12</v>
      </c>
      <c r="C1156" t="s">
        <v>214</v>
      </c>
      <c r="D1156" t="s">
        <v>114</v>
      </c>
      <c r="E1156" t="s">
        <v>112</v>
      </c>
      <c r="F1156">
        <v>385541</v>
      </c>
      <c r="G1156">
        <v>649203</v>
      </c>
      <c r="H1156">
        <v>17734</v>
      </c>
      <c r="I1156">
        <v>139836</v>
      </c>
      <c r="J1156">
        <v>304425</v>
      </c>
      <c r="K1156">
        <v>957144</v>
      </c>
      <c r="L1156">
        <v>448940</v>
      </c>
      <c r="M1156">
        <v>1938002</v>
      </c>
      <c r="N1156" s="6" t="str">
        <f t="shared" si="18"/>
        <v>A1_R1_C1Hauts-de-France2020_2035FeuillusPrivé</v>
      </c>
    </row>
    <row r="1157" spans="1:14" x14ac:dyDescent="0.3">
      <c r="A1157" t="s">
        <v>219</v>
      </c>
      <c r="B1157" t="s">
        <v>12</v>
      </c>
      <c r="C1157" t="s">
        <v>214</v>
      </c>
      <c r="D1157" t="s">
        <v>114</v>
      </c>
      <c r="E1157" t="s">
        <v>113</v>
      </c>
      <c r="F1157">
        <v>138449</v>
      </c>
      <c r="G1157">
        <v>298088</v>
      </c>
      <c r="H1157">
        <v>34435</v>
      </c>
      <c r="I1157">
        <v>34545</v>
      </c>
      <c r="J1157">
        <v>46191</v>
      </c>
      <c r="K1157">
        <v>390698</v>
      </c>
      <c r="L1157">
        <v>62871</v>
      </c>
      <c r="M1157">
        <v>535782</v>
      </c>
      <c r="N1157" s="6" t="str">
        <f t="shared" si="18"/>
        <v>A1_R1_C1Hauts-de-France2020_2035FeuillusPublic</v>
      </c>
    </row>
    <row r="1158" spans="1:14" x14ac:dyDescent="0.3">
      <c r="A1158" t="s">
        <v>219</v>
      </c>
      <c r="B1158" t="s">
        <v>12</v>
      </c>
      <c r="C1158" t="s">
        <v>215</v>
      </c>
      <c r="D1158" t="s">
        <v>115</v>
      </c>
      <c r="E1158" t="s">
        <v>112</v>
      </c>
      <c r="F1158">
        <v>68575</v>
      </c>
      <c r="G1158">
        <v>36083</v>
      </c>
      <c r="H1158">
        <v>887</v>
      </c>
      <c r="I1158">
        <v>32152</v>
      </c>
      <c r="J1158">
        <v>12512</v>
      </c>
      <c r="K1158">
        <v>108227</v>
      </c>
      <c r="L1158">
        <v>27699</v>
      </c>
      <c r="M1158">
        <v>172265</v>
      </c>
      <c r="N1158" s="6" t="str">
        <f t="shared" si="18"/>
        <v>A1_R1_C1Hauts-de-France2035_2050RésineuxPrivé</v>
      </c>
    </row>
    <row r="1159" spans="1:14" x14ac:dyDescent="0.3">
      <c r="A1159" t="s">
        <v>219</v>
      </c>
      <c r="B1159" t="s">
        <v>12</v>
      </c>
      <c r="C1159" t="s">
        <v>215</v>
      </c>
      <c r="D1159" t="s">
        <v>115</v>
      </c>
      <c r="E1159" t="s">
        <v>113</v>
      </c>
      <c r="F1159">
        <v>19597</v>
      </c>
      <c r="G1159">
        <v>6283</v>
      </c>
      <c r="H1159">
        <v>2564</v>
      </c>
      <c r="I1159">
        <v>0</v>
      </c>
      <c r="J1159">
        <v>-558</v>
      </c>
      <c r="K1159">
        <v>26316</v>
      </c>
      <c r="L1159">
        <v>5273</v>
      </c>
      <c r="M1159">
        <v>29476</v>
      </c>
      <c r="N1159" s="6" t="str">
        <f t="shared" si="18"/>
        <v>A1_R1_C1Hauts-de-France2035_2050RésineuxPublic</v>
      </c>
    </row>
    <row r="1160" spans="1:14" x14ac:dyDescent="0.3">
      <c r="A1160" t="s">
        <v>219</v>
      </c>
      <c r="B1160" t="s">
        <v>12</v>
      </c>
      <c r="C1160" t="s">
        <v>215</v>
      </c>
      <c r="D1160" t="s">
        <v>114</v>
      </c>
      <c r="E1160" t="s">
        <v>112</v>
      </c>
      <c r="F1160">
        <v>420394</v>
      </c>
      <c r="G1160">
        <v>808704</v>
      </c>
      <c r="H1160">
        <v>23958</v>
      </c>
      <c r="I1160">
        <v>33179</v>
      </c>
      <c r="J1160">
        <v>388892</v>
      </c>
      <c r="K1160">
        <v>1100700</v>
      </c>
      <c r="L1160">
        <v>405158</v>
      </c>
      <c r="M1160">
        <v>2260090</v>
      </c>
      <c r="N1160" s="6" t="str">
        <f t="shared" si="18"/>
        <v>A1_R1_C1Hauts-de-France2035_2050FeuillusPrivé</v>
      </c>
    </row>
    <row r="1161" spans="1:14" x14ac:dyDescent="0.3">
      <c r="A1161" t="s">
        <v>219</v>
      </c>
      <c r="B1161" t="s">
        <v>12</v>
      </c>
      <c r="C1161" t="s">
        <v>215</v>
      </c>
      <c r="D1161" t="s">
        <v>114</v>
      </c>
      <c r="E1161" t="s">
        <v>113</v>
      </c>
      <c r="F1161">
        <v>145756</v>
      </c>
      <c r="G1161">
        <v>335688</v>
      </c>
      <c r="H1161">
        <v>26386</v>
      </c>
      <c r="I1161">
        <v>3599</v>
      </c>
      <c r="J1161">
        <v>51828</v>
      </c>
      <c r="K1161">
        <v>431837</v>
      </c>
      <c r="L1161">
        <v>54308</v>
      </c>
      <c r="M1161">
        <v>578815</v>
      </c>
      <c r="N1161" s="6" t="str">
        <f t="shared" si="18"/>
        <v>A1_R1_C1Hauts-de-France2035_2050FeuillusPublic</v>
      </c>
    </row>
    <row r="1162" spans="1:14" x14ac:dyDescent="0.3">
      <c r="A1162" t="s">
        <v>219</v>
      </c>
      <c r="B1162" t="s">
        <v>14</v>
      </c>
      <c r="C1162" t="s">
        <v>214</v>
      </c>
      <c r="D1162" t="s">
        <v>115</v>
      </c>
      <c r="E1162" t="s">
        <v>112</v>
      </c>
      <c r="F1162">
        <v>62556</v>
      </c>
      <c r="G1162">
        <v>16480</v>
      </c>
      <c r="H1162">
        <v>1554</v>
      </c>
      <c r="I1162">
        <v>18872</v>
      </c>
      <c r="J1162">
        <v>8572</v>
      </c>
      <c r="K1162">
        <v>83140</v>
      </c>
      <c r="L1162">
        <v>20285</v>
      </c>
      <c r="M1162">
        <v>119975</v>
      </c>
      <c r="N1162" s="6" t="str">
        <f t="shared" si="18"/>
        <v>A1_R1_C2Hauts-de-France2020_2035RésineuxPrivé</v>
      </c>
    </row>
    <row r="1163" spans="1:14" x14ac:dyDescent="0.3">
      <c r="A1163" t="s">
        <v>219</v>
      </c>
      <c r="B1163" t="s">
        <v>14</v>
      </c>
      <c r="C1163" t="s">
        <v>214</v>
      </c>
      <c r="D1163" t="s">
        <v>115</v>
      </c>
      <c r="E1163" t="s">
        <v>113</v>
      </c>
      <c r="F1163">
        <v>21401</v>
      </c>
      <c r="G1163">
        <v>7590</v>
      </c>
      <c r="H1163">
        <v>3734</v>
      </c>
      <c r="I1163">
        <v>1884</v>
      </c>
      <c r="J1163">
        <v>-1522</v>
      </c>
      <c r="K1163">
        <v>29541</v>
      </c>
      <c r="L1163">
        <v>5245</v>
      </c>
      <c r="M1163">
        <v>29807</v>
      </c>
      <c r="N1163" s="6" t="str">
        <f t="shared" si="18"/>
        <v>A1_R1_C2Hauts-de-France2020_2035RésineuxPublic</v>
      </c>
    </row>
    <row r="1164" spans="1:14" x14ac:dyDescent="0.3">
      <c r="A1164" t="s">
        <v>219</v>
      </c>
      <c r="B1164" t="s">
        <v>14</v>
      </c>
      <c r="C1164" t="s">
        <v>214</v>
      </c>
      <c r="D1164" t="s">
        <v>114</v>
      </c>
      <c r="E1164" t="s">
        <v>112</v>
      </c>
      <c r="F1164">
        <v>385541</v>
      </c>
      <c r="G1164">
        <v>649203</v>
      </c>
      <c r="H1164">
        <v>17734</v>
      </c>
      <c r="I1164">
        <v>139836</v>
      </c>
      <c r="J1164">
        <v>304425</v>
      </c>
      <c r="K1164">
        <v>957144</v>
      </c>
      <c r="L1164">
        <v>448940</v>
      </c>
      <c r="M1164">
        <v>1938002</v>
      </c>
      <c r="N1164" s="6" t="str">
        <f t="shared" si="18"/>
        <v>A1_R1_C2Hauts-de-France2020_2035FeuillusPrivé</v>
      </c>
    </row>
    <row r="1165" spans="1:14" x14ac:dyDescent="0.3">
      <c r="A1165" t="s">
        <v>219</v>
      </c>
      <c r="B1165" t="s">
        <v>14</v>
      </c>
      <c r="C1165" t="s">
        <v>214</v>
      </c>
      <c r="D1165" t="s">
        <v>114</v>
      </c>
      <c r="E1165" t="s">
        <v>113</v>
      </c>
      <c r="F1165">
        <v>138449</v>
      </c>
      <c r="G1165">
        <v>298088</v>
      </c>
      <c r="H1165">
        <v>34435</v>
      </c>
      <c r="I1165">
        <v>34545</v>
      </c>
      <c r="J1165">
        <v>46191</v>
      </c>
      <c r="K1165">
        <v>390698</v>
      </c>
      <c r="L1165">
        <v>62871</v>
      </c>
      <c r="M1165">
        <v>535782</v>
      </c>
      <c r="N1165" s="6" t="str">
        <f t="shared" si="18"/>
        <v>A1_R1_C2Hauts-de-France2020_2035FeuillusPublic</v>
      </c>
    </row>
    <row r="1166" spans="1:14" x14ac:dyDescent="0.3">
      <c r="A1166" t="s">
        <v>219</v>
      </c>
      <c r="B1166" t="s">
        <v>14</v>
      </c>
      <c r="C1166" t="s">
        <v>215</v>
      </c>
      <c r="D1166" t="s">
        <v>115</v>
      </c>
      <c r="E1166" t="s">
        <v>112</v>
      </c>
      <c r="F1166">
        <v>53963</v>
      </c>
      <c r="G1166">
        <v>30755</v>
      </c>
      <c r="H1166">
        <v>686</v>
      </c>
      <c r="I1166">
        <v>31406</v>
      </c>
      <c r="J1166">
        <v>14454</v>
      </c>
      <c r="K1166">
        <v>87404</v>
      </c>
      <c r="L1166">
        <v>38805</v>
      </c>
      <c r="M1166">
        <v>169090</v>
      </c>
      <c r="N1166" s="6" t="str">
        <f t="shared" si="18"/>
        <v>A1_R1_C2Hauts-de-France2035_2050RésineuxPrivé</v>
      </c>
    </row>
    <row r="1167" spans="1:14" x14ac:dyDescent="0.3">
      <c r="A1167" t="s">
        <v>219</v>
      </c>
      <c r="B1167" t="s">
        <v>14</v>
      </c>
      <c r="C1167" t="s">
        <v>215</v>
      </c>
      <c r="D1167" t="s">
        <v>115</v>
      </c>
      <c r="E1167" t="s">
        <v>113</v>
      </c>
      <c r="F1167">
        <v>16856</v>
      </c>
      <c r="G1167">
        <v>5371</v>
      </c>
      <c r="H1167">
        <v>4646</v>
      </c>
      <c r="I1167">
        <v>0</v>
      </c>
      <c r="J1167">
        <v>-1684</v>
      </c>
      <c r="K1167">
        <v>22604</v>
      </c>
      <c r="L1167">
        <v>9983</v>
      </c>
      <c r="M1167">
        <v>27416</v>
      </c>
      <c r="N1167" s="6" t="str">
        <f t="shared" si="18"/>
        <v>A1_R1_C2Hauts-de-France2035_2050RésineuxPublic</v>
      </c>
    </row>
    <row r="1168" spans="1:14" x14ac:dyDescent="0.3">
      <c r="A1168" t="s">
        <v>219</v>
      </c>
      <c r="B1168" t="s">
        <v>14</v>
      </c>
      <c r="C1168" t="s">
        <v>215</v>
      </c>
      <c r="D1168" t="s">
        <v>114</v>
      </c>
      <c r="E1168" t="s">
        <v>112</v>
      </c>
      <c r="F1168">
        <v>343290</v>
      </c>
      <c r="G1168">
        <v>603858</v>
      </c>
      <c r="H1168">
        <v>10536</v>
      </c>
      <c r="I1168">
        <v>32835</v>
      </c>
      <c r="J1168">
        <v>254077</v>
      </c>
      <c r="K1168">
        <v>857866</v>
      </c>
      <c r="L1168">
        <v>730427</v>
      </c>
      <c r="M1168">
        <v>2063058</v>
      </c>
      <c r="N1168" s="6" t="str">
        <f t="shared" si="18"/>
        <v>A1_R1_C2Hauts-de-France2035_2050FeuillusPrivé</v>
      </c>
    </row>
    <row r="1169" spans="1:14" x14ac:dyDescent="0.3">
      <c r="A1169" t="s">
        <v>219</v>
      </c>
      <c r="B1169" t="s">
        <v>14</v>
      </c>
      <c r="C1169" t="s">
        <v>215</v>
      </c>
      <c r="D1169" t="s">
        <v>114</v>
      </c>
      <c r="E1169" t="s">
        <v>113</v>
      </c>
      <c r="F1169">
        <v>122682</v>
      </c>
      <c r="G1169">
        <v>286205</v>
      </c>
      <c r="H1169">
        <v>49157</v>
      </c>
      <c r="I1169">
        <v>3561</v>
      </c>
      <c r="J1169">
        <v>28073</v>
      </c>
      <c r="K1169">
        <v>367868</v>
      </c>
      <c r="L1169">
        <v>108400</v>
      </c>
      <c r="M1169">
        <v>521060</v>
      </c>
      <c r="N1169" s="6" t="str">
        <f t="shared" si="18"/>
        <v>A1_R1_C2Hauts-de-France2035_2050FeuillusPublic</v>
      </c>
    </row>
    <row r="1170" spans="1:14" x14ac:dyDescent="0.3">
      <c r="A1170" t="s">
        <v>219</v>
      </c>
      <c r="B1170" t="s">
        <v>15</v>
      </c>
      <c r="C1170" t="s">
        <v>214</v>
      </c>
      <c r="D1170" t="s">
        <v>115</v>
      </c>
      <c r="E1170" t="s">
        <v>112</v>
      </c>
      <c r="F1170">
        <v>48518</v>
      </c>
      <c r="G1170">
        <v>12184</v>
      </c>
      <c r="H1170">
        <v>1262</v>
      </c>
      <c r="I1170">
        <v>18958</v>
      </c>
      <c r="J1170">
        <v>10352</v>
      </c>
      <c r="K1170">
        <v>63900</v>
      </c>
      <c r="L1170">
        <v>26540</v>
      </c>
      <c r="M1170">
        <v>113676</v>
      </c>
      <c r="N1170" s="6" t="str">
        <f t="shared" si="18"/>
        <v>A1_R1_C3Hauts-de-France2020_2035RésineuxPrivé</v>
      </c>
    </row>
    <row r="1171" spans="1:14" x14ac:dyDescent="0.3">
      <c r="A1171" t="s">
        <v>219</v>
      </c>
      <c r="B1171" t="s">
        <v>15</v>
      </c>
      <c r="C1171" t="s">
        <v>214</v>
      </c>
      <c r="D1171" t="s">
        <v>115</v>
      </c>
      <c r="E1171" t="s">
        <v>113</v>
      </c>
      <c r="F1171">
        <v>20233</v>
      </c>
      <c r="G1171">
        <v>7044</v>
      </c>
      <c r="H1171">
        <v>5703</v>
      </c>
      <c r="I1171">
        <v>1872</v>
      </c>
      <c r="J1171">
        <v>-2578</v>
      </c>
      <c r="K1171">
        <v>27762</v>
      </c>
      <c r="L1171">
        <v>7632</v>
      </c>
      <c r="M1171">
        <v>27522</v>
      </c>
      <c r="N1171" s="6" t="str">
        <f t="shared" si="18"/>
        <v>A1_R1_C3Hauts-de-France2020_2035RésineuxPublic</v>
      </c>
    </row>
    <row r="1172" spans="1:14" x14ac:dyDescent="0.3">
      <c r="A1172" t="s">
        <v>219</v>
      </c>
      <c r="B1172" t="s">
        <v>15</v>
      </c>
      <c r="C1172" t="s">
        <v>214</v>
      </c>
      <c r="D1172" t="s">
        <v>114</v>
      </c>
      <c r="E1172" t="s">
        <v>112</v>
      </c>
      <c r="F1172">
        <v>325246</v>
      </c>
      <c r="G1172">
        <v>494929</v>
      </c>
      <c r="H1172">
        <v>6902</v>
      </c>
      <c r="I1172">
        <v>138778</v>
      </c>
      <c r="J1172">
        <v>213619</v>
      </c>
      <c r="K1172">
        <v>770867</v>
      </c>
      <c r="L1172">
        <v>664142</v>
      </c>
      <c r="M1172">
        <v>1775813</v>
      </c>
      <c r="N1172" s="6" t="str">
        <f t="shared" si="18"/>
        <v>A1_R1_C3Hauts-de-France2020_2035FeuillusPrivé</v>
      </c>
    </row>
    <row r="1173" spans="1:14" x14ac:dyDescent="0.3">
      <c r="A1173" t="s">
        <v>219</v>
      </c>
      <c r="B1173" t="s">
        <v>15</v>
      </c>
      <c r="C1173" t="s">
        <v>214</v>
      </c>
      <c r="D1173" t="s">
        <v>114</v>
      </c>
      <c r="E1173" t="s">
        <v>113</v>
      </c>
      <c r="F1173">
        <v>126375</v>
      </c>
      <c r="G1173">
        <v>272883</v>
      </c>
      <c r="H1173">
        <v>48795</v>
      </c>
      <c r="I1173">
        <v>33895</v>
      </c>
      <c r="J1173">
        <v>25472</v>
      </c>
      <c r="K1173">
        <v>357776</v>
      </c>
      <c r="L1173">
        <v>90936</v>
      </c>
      <c r="M1173">
        <v>490532</v>
      </c>
      <c r="N1173" s="6" t="str">
        <f t="shared" si="18"/>
        <v>A1_R1_C3Hauts-de-France2020_2035FeuillusPublic</v>
      </c>
    </row>
    <row r="1174" spans="1:14" x14ac:dyDescent="0.3">
      <c r="A1174" t="s">
        <v>219</v>
      </c>
      <c r="B1174" t="s">
        <v>15</v>
      </c>
      <c r="C1174" t="s">
        <v>215</v>
      </c>
      <c r="D1174" t="s">
        <v>115</v>
      </c>
      <c r="E1174" t="s">
        <v>112</v>
      </c>
      <c r="F1174">
        <v>40031</v>
      </c>
      <c r="G1174">
        <v>25002</v>
      </c>
      <c r="H1174">
        <v>348</v>
      </c>
      <c r="I1174">
        <v>26019</v>
      </c>
      <c r="J1174">
        <v>17246</v>
      </c>
      <c r="K1174">
        <v>66975</v>
      </c>
      <c r="L1174">
        <v>57329</v>
      </c>
      <c r="M1174">
        <v>176097</v>
      </c>
      <c r="N1174" s="6" t="str">
        <f t="shared" si="18"/>
        <v>A1_R1_C3Hauts-de-France2035_2050RésineuxPrivé</v>
      </c>
    </row>
    <row r="1175" spans="1:14" x14ac:dyDescent="0.3">
      <c r="A1175" t="s">
        <v>219</v>
      </c>
      <c r="B1175" t="s">
        <v>15</v>
      </c>
      <c r="C1175" t="s">
        <v>215</v>
      </c>
      <c r="D1175" t="s">
        <v>115</v>
      </c>
      <c r="E1175" t="s">
        <v>113</v>
      </c>
      <c r="F1175">
        <v>15451</v>
      </c>
      <c r="G1175">
        <v>4989</v>
      </c>
      <c r="H1175">
        <v>5198</v>
      </c>
      <c r="I1175">
        <v>0</v>
      </c>
      <c r="J1175">
        <v>-1780</v>
      </c>
      <c r="K1175">
        <v>20794</v>
      </c>
      <c r="L1175">
        <v>10824</v>
      </c>
      <c r="M1175">
        <v>26225</v>
      </c>
      <c r="N1175" s="6" t="str">
        <f t="shared" si="18"/>
        <v>A1_R1_C3Hauts-de-France2035_2050RésineuxPublic</v>
      </c>
    </row>
    <row r="1176" spans="1:14" x14ac:dyDescent="0.3">
      <c r="A1176" t="s">
        <v>219</v>
      </c>
      <c r="B1176" t="s">
        <v>15</v>
      </c>
      <c r="C1176" t="s">
        <v>215</v>
      </c>
      <c r="D1176" t="s">
        <v>114</v>
      </c>
      <c r="E1176" t="s">
        <v>112</v>
      </c>
      <c r="F1176">
        <v>293939</v>
      </c>
      <c r="G1176">
        <v>479176</v>
      </c>
      <c r="H1176">
        <v>4799</v>
      </c>
      <c r="I1176">
        <v>29996</v>
      </c>
      <c r="J1176">
        <v>203106</v>
      </c>
      <c r="K1176">
        <v>703589</v>
      </c>
      <c r="L1176">
        <v>794108</v>
      </c>
      <c r="M1176">
        <v>1860522</v>
      </c>
      <c r="N1176" s="6" t="str">
        <f t="shared" si="18"/>
        <v>A1_R1_C3Hauts-de-France2035_2050FeuillusPrivé</v>
      </c>
    </row>
    <row r="1177" spans="1:14" x14ac:dyDescent="0.3">
      <c r="A1177" t="s">
        <v>219</v>
      </c>
      <c r="B1177" t="s">
        <v>15</v>
      </c>
      <c r="C1177" t="s">
        <v>215</v>
      </c>
      <c r="D1177" t="s">
        <v>114</v>
      </c>
      <c r="E1177" t="s">
        <v>113</v>
      </c>
      <c r="F1177">
        <v>109688</v>
      </c>
      <c r="G1177">
        <v>253923</v>
      </c>
      <c r="H1177">
        <v>51177</v>
      </c>
      <c r="I1177">
        <v>3252</v>
      </c>
      <c r="J1177">
        <v>15865</v>
      </c>
      <c r="K1177">
        <v>327358</v>
      </c>
      <c r="L1177">
        <v>119702</v>
      </c>
      <c r="M1177">
        <v>468470</v>
      </c>
      <c r="N1177" s="6" t="str">
        <f t="shared" si="18"/>
        <v>A1_R1_C3Hauts-de-France2035_2050FeuillusPublic</v>
      </c>
    </row>
    <row r="1178" spans="1:14" x14ac:dyDescent="0.3">
      <c r="A1178" t="s">
        <v>219</v>
      </c>
      <c r="B1178" t="s">
        <v>16</v>
      </c>
      <c r="C1178" t="s">
        <v>214</v>
      </c>
      <c r="D1178" t="s">
        <v>115</v>
      </c>
      <c r="E1178" t="s">
        <v>112</v>
      </c>
      <c r="F1178">
        <v>52873</v>
      </c>
      <c r="G1178">
        <v>15129</v>
      </c>
      <c r="H1178">
        <v>1556</v>
      </c>
      <c r="I1178">
        <v>3982</v>
      </c>
      <c r="J1178">
        <v>7894</v>
      </c>
      <c r="K1178">
        <v>71403</v>
      </c>
      <c r="L1178">
        <v>9131</v>
      </c>
      <c r="M1178">
        <v>97080</v>
      </c>
      <c r="N1178" s="6" t="str">
        <f t="shared" si="18"/>
        <v>A1_R2_C1Hauts-de-France2020_2035RésineuxPrivé</v>
      </c>
    </row>
    <row r="1179" spans="1:14" x14ac:dyDescent="0.3">
      <c r="A1179" t="s">
        <v>219</v>
      </c>
      <c r="B1179" t="s">
        <v>16</v>
      </c>
      <c r="C1179" t="s">
        <v>214</v>
      </c>
      <c r="D1179" t="s">
        <v>115</v>
      </c>
      <c r="E1179" t="s">
        <v>113</v>
      </c>
      <c r="F1179">
        <v>21717</v>
      </c>
      <c r="G1179">
        <v>7695</v>
      </c>
      <c r="H1179">
        <v>3725</v>
      </c>
      <c r="I1179">
        <v>1884</v>
      </c>
      <c r="J1179">
        <v>-1764</v>
      </c>
      <c r="K1179">
        <v>29975</v>
      </c>
      <c r="L1179">
        <v>5132</v>
      </c>
      <c r="M1179">
        <v>29420</v>
      </c>
      <c r="N1179" s="6" t="str">
        <f t="shared" si="18"/>
        <v>A1_R2_C1Hauts-de-France2020_2035RésineuxPublic</v>
      </c>
    </row>
    <row r="1180" spans="1:14" x14ac:dyDescent="0.3">
      <c r="A1180" t="s">
        <v>219</v>
      </c>
      <c r="B1180" t="s">
        <v>16</v>
      </c>
      <c r="C1180" t="s">
        <v>214</v>
      </c>
      <c r="D1180" t="s">
        <v>114</v>
      </c>
      <c r="E1180" t="s">
        <v>112</v>
      </c>
      <c r="F1180">
        <v>388803</v>
      </c>
      <c r="G1180">
        <v>646079</v>
      </c>
      <c r="H1180">
        <v>17647</v>
      </c>
      <c r="I1180">
        <v>35321</v>
      </c>
      <c r="J1180">
        <v>304000</v>
      </c>
      <c r="K1180">
        <v>956377</v>
      </c>
      <c r="L1180">
        <v>448098</v>
      </c>
      <c r="M1180">
        <v>1937186</v>
      </c>
      <c r="N1180" s="6" t="str">
        <f t="shared" si="18"/>
        <v>A1_R2_C1Hauts-de-France2020_2035FeuillusPrivé</v>
      </c>
    </row>
    <row r="1181" spans="1:14" x14ac:dyDescent="0.3">
      <c r="A1181" t="s">
        <v>219</v>
      </c>
      <c r="B1181" t="s">
        <v>16</v>
      </c>
      <c r="C1181" t="s">
        <v>214</v>
      </c>
      <c r="D1181" t="s">
        <v>114</v>
      </c>
      <c r="E1181" t="s">
        <v>113</v>
      </c>
      <c r="F1181">
        <v>136355</v>
      </c>
      <c r="G1181">
        <v>296324</v>
      </c>
      <c r="H1181">
        <v>34336</v>
      </c>
      <c r="I1181">
        <v>15149</v>
      </c>
      <c r="J1181">
        <v>48343</v>
      </c>
      <c r="K1181">
        <v>387766</v>
      </c>
      <c r="L1181">
        <v>62274</v>
      </c>
      <c r="M1181">
        <v>535603</v>
      </c>
      <c r="N1181" s="6" t="str">
        <f t="shared" si="18"/>
        <v>A1_R2_C1Hauts-de-France2020_2035FeuillusPublic</v>
      </c>
    </row>
    <row r="1182" spans="1:14" x14ac:dyDescent="0.3">
      <c r="A1182" t="s">
        <v>219</v>
      </c>
      <c r="B1182" t="s">
        <v>16</v>
      </c>
      <c r="C1182" t="s">
        <v>215</v>
      </c>
      <c r="D1182" t="s">
        <v>115</v>
      </c>
      <c r="E1182" t="s">
        <v>112</v>
      </c>
      <c r="F1182">
        <v>52927</v>
      </c>
      <c r="G1182">
        <v>23318</v>
      </c>
      <c r="H1182">
        <v>846</v>
      </c>
      <c r="I1182">
        <v>1001</v>
      </c>
      <c r="J1182">
        <v>6893</v>
      </c>
      <c r="K1182">
        <v>79816</v>
      </c>
      <c r="L1182">
        <v>6717</v>
      </c>
      <c r="M1182">
        <v>106328</v>
      </c>
      <c r="N1182" s="6" t="str">
        <f t="shared" si="18"/>
        <v>A1_R2_C1Hauts-de-France2035_2050RésineuxPrivé</v>
      </c>
    </row>
    <row r="1183" spans="1:14" x14ac:dyDescent="0.3">
      <c r="A1183" t="s">
        <v>219</v>
      </c>
      <c r="B1183" t="s">
        <v>16</v>
      </c>
      <c r="C1183" t="s">
        <v>215</v>
      </c>
      <c r="D1183" t="s">
        <v>115</v>
      </c>
      <c r="E1183" t="s">
        <v>113</v>
      </c>
      <c r="F1183">
        <v>19226</v>
      </c>
      <c r="G1183">
        <v>6196</v>
      </c>
      <c r="H1183">
        <v>2557</v>
      </c>
      <c r="I1183">
        <v>0</v>
      </c>
      <c r="J1183">
        <v>-1125</v>
      </c>
      <c r="K1183">
        <v>25850</v>
      </c>
      <c r="L1183">
        <v>4896</v>
      </c>
      <c r="M1183">
        <v>27132</v>
      </c>
      <c r="N1183" s="6" t="str">
        <f t="shared" si="18"/>
        <v>A1_R2_C1Hauts-de-France2035_2050RésineuxPublic</v>
      </c>
    </row>
    <row r="1184" spans="1:14" x14ac:dyDescent="0.3">
      <c r="A1184" t="s">
        <v>219</v>
      </c>
      <c r="B1184" t="s">
        <v>16</v>
      </c>
      <c r="C1184" t="s">
        <v>215</v>
      </c>
      <c r="D1184" t="s">
        <v>114</v>
      </c>
      <c r="E1184" t="s">
        <v>112</v>
      </c>
      <c r="F1184">
        <v>396677</v>
      </c>
      <c r="G1184">
        <v>790086</v>
      </c>
      <c r="H1184">
        <v>23466</v>
      </c>
      <c r="I1184">
        <v>2639</v>
      </c>
      <c r="J1184">
        <v>387904</v>
      </c>
      <c r="K1184">
        <v>1060644</v>
      </c>
      <c r="L1184">
        <v>404813</v>
      </c>
      <c r="M1184">
        <v>2218110</v>
      </c>
      <c r="N1184" s="6" t="str">
        <f t="shared" si="18"/>
        <v>A1_R2_C1Hauts-de-France2035_2050FeuillusPrivé</v>
      </c>
    </row>
    <row r="1185" spans="1:14" x14ac:dyDescent="0.3">
      <c r="A1185" t="s">
        <v>219</v>
      </c>
      <c r="B1185" t="s">
        <v>16</v>
      </c>
      <c r="C1185" t="s">
        <v>215</v>
      </c>
      <c r="D1185" t="s">
        <v>114</v>
      </c>
      <c r="E1185" t="s">
        <v>113</v>
      </c>
      <c r="F1185">
        <v>142719</v>
      </c>
      <c r="G1185">
        <v>333140</v>
      </c>
      <c r="H1185">
        <v>26761</v>
      </c>
      <c r="I1185">
        <v>0</v>
      </c>
      <c r="J1185">
        <v>53242</v>
      </c>
      <c r="K1185">
        <v>426401</v>
      </c>
      <c r="L1185">
        <v>54311</v>
      </c>
      <c r="M1185">
        <v>575904</v>
      </c>
      <c r="N1185" s="6" t="str">
        <f t="shared" si="18"/>
        <v>A1_R2_C1Hauts-de-France2035_2050FeuillusPublic</v>
      </c>
    </row>
    <row r="1186" spans="1:14" x14ac:dyDescent="0.3">
      <c r="A1186" t="s">
        <v>219</v>
      </c>
      <c r="B1186" t="s">
        <v>17</v>
      </c>
      <c r="C1186" t="s">
        <v>214</v>
      </c>
      <c r="D1186" t="s">
        <v>115</v>
      </c>
      <c r="E1186" t="s">
        <v>112</v>
      </c>
      <c r="F1186">
        <v>52873</v>
      </c>
      <c r="G1186">
        <v>15129</v>
      </c>
      <c r="H1186">
        <v>1556</v>
      </c>
      <c r="I1186">
        <v>3982</v>
      </c>
      <c r="J1186">
        <v>7894</v>
      </c>
      <c r="K1186">
        <v>71403</v>
      </c>
      <c r="L1186">
        <v>9131</v>
      </c>
      <c r="M1186">
        <v>97080</v>
      </c>
      <c r="N1186" s="6" t="str">
        <f t="shared" si="18"/>
        <v>A1_R2_C2Hauts-de-France2020_2035RésineuxPrivé</v>
      </c>
    </row>
    <row r="1187" spans="1:14" x14ac:dyDescent="0.3">
      <c r="A1187" t="s">
        <v>219</v>
      </c>
      <c r="B1187" t="s">
        <v>17</v>
      </c>
      <c r="C1187" t="s">
        <v>214</v>
      </c>
      <c r="D1187" t="s">
        <v>115</v>
      </c>
      <c r="E1187" t="s">
        <v>113</v>
      </c>
      <c r="F1187">
        <v>21717</v>
      </c>
      <c r="G1187">
        <v>7695</v>
      </c>
      <c r="H1187">
        <v>3725</v>
      </c>
      <c r="I1187">
        <v>1884</v>
      </c>
      <c r="J1187">
        <v>-1764</v>
      </c>
      <c r="K1187">
        <v>29975</v>
      </c>
      <c r="L1187">
        <v>5132</v>
      </c>
      <c r="M1187">
        <v>29420</v>
      </c>
      <c r="N1187" s="6" t="str">
        <f t="shared" si="18"/>
        <v>A1_R2_C2Hauts-de-France2020_2035RésineuxPublic</v>
      </c>
    </row>
    <row r="1188" spans="1:14" x14ac:dyDescent="0.3">
      <c r="A1188" t="s">
        <v>219</v>
      </c>
      <c r="B1188" t="s">
        <v>17</v>
      </c>
      <c r="C1188" t="s">
        <v>214</v>
      </c>
      <c r="D1188" t="s">
        <v>114</v>
      </c>
      <c r="E1188" t="s">
        <v>112</v>
      </c>
      <c r="F1188">
        <v>388803</v>
      </c>
      <c r="G1188">
        <v>646079</v>
      </c>
      <c r="H1188">
        <v>17647</v>
      </c>
      <c r="I1188">
        <v>35321</v>
      </c>
      <c r="J1188">
        <v>304000</v>
      </c>
      <c r="K1188">
        <v>956377</v>
      </c>
      <c r="L1188">
        <v>448098</v>
      </c>
      <c r="M1188">
        <v>1937186</v>
      </c>
      <c r="N1188" s="6" t="str">
        <f t="shared" si="18"/>
        <v>A1_R2_C2Hauts-de-France2020_2035FeuillusPrivé</v>
      </c>
    </row>
    <row r="1189" spans="1:14" x14ac:dyDescent="0.3">
      <c r="A1189" t="s">
        <v>219</v>
      </c>
      <c r="B1189" t="s">
        <v>17</v>
      </c>
      <c r="C1189" t="s">
        <v>214</v>
      </c>
      <c r="D1189" t="s">
        <v>114</v>
      </c>
      <c r="E1189" t="s">
        <v>113</v>
      </c>
      <c r="F1189">
        <v>136355</v>
      </c>
      <c r="G1189">
        <v>296324</v>
      </c>
      <c r="H1189">
        <v>34336</v>
      </c>
      <c r="I1189">
        <v>15149</v>
      </c>
      <c r="J1189">
        <v>48343</v>
      </c>
      <c r="K1189">
        <v>387766</v>
      </c>
      <c r="L1189">
        <v>62274</v>
      </c>
      <c r="M1189">
        <v>535603</v>
      </c>
      <c r="N1189" s="6" t="str">
        <f t="shared" si="18"/>
        <v>A1_R2_C2Hauts-de-France2020_2035FeuillusPublic</v>
      </c>
    </row>
    <row r="1190" spans="1:14" x14ac:dyDescent="0.3">
      <c r="A1190" t="s">
        <v>219</v>
      </c>
      <c r="B1190" t="s">
        <v>17</v>
      </c>
      <c r="C1190" t="s">
        <v>215</v>
      </c>
      <c r="D1190" t="s">
        <v>115</v>
      </c>
      <c r="E1190" t="s">
        <v>112</v>
      </c>
      <c r="F1190">
        <v>38178</v>
      </c>
      <c r="G1190">
        <v>18320</v>
      </c>
      <c r="H1190">
        <v>686</v>
      </c>
      <c r="I1190">
        <v>979</v>
      </c>
      <c r="J1190">
        <v>9404</v>
      </c>
      <c r="K1190">
        <v>59156</v>
      </c>
      <c r="L1190">
        <v>13330</v>
      </c>
      <c r="M1190">
        <v>100453</v>
      </c>
      <c r="N1190" s="6" t="str">
        <f t="shared" si="18"/>
        <v>A1_R2_C2Hauts-de-France2035_2050RésineuxPrivé</v>
      </c>
    </row>
    <row r="1191" spans="1:14" x14ac:dyDescent="0.3">
      <c r="A1191" t="s">
        <v>219</v>
      </c>
      <c r="B1191" t="s">
        <v>17</v>
      </c>
      <c r="C1191" t="s">
        <v>215</v>
      </c>
      <c r="D1191" t="s">
        <v>115</v>
      </c>
      <c r="E1191" t="s">
        <v>113</v>
      </c>
      <c r="F1191">
        <v>16645</v>
      </c>
      <c r="G1191">
        <v>5339</v>
      </c>
      <c r="H1191">
        <v>4494</v>
      </c>
      <c r="I1191">
        <v>0</v>
      </c>
      <c r="J1191">
        <v>-2360</v>
      </c>
      <c r="K1191">
        <v>22355</v>
      </c>
      <c r="L1191">
        <v>9667</v>
      </c>
      <c r="M1191">
        <v>25039</v>
      </c>
      <c r="N1191" s="6" t="str">
        <f t="shared" si="18"/>
        <v>A1_R2_C2Hauts-de-France2035_2050RésineuxPublic</v>
      </c>
    </row>
    <row r="1192" spans="1:14" x14ac:dyDescent="0.3">
      <c r="A1192" t="s">
        <v>219</v>
      </c>
      <c r="B1192" t="s">
        <v>17</v>
      </c>
      <c r="C1192" t="s">
        <v>215</v>
      </c>
      <c r="D1192" t="s">
        <v>114</v>
      </c>
      <c r="E1192" t="s">
        <v>112</v>
      </c>
      <c r="F1192">
        <v>319212</v>
      </c>
      <c r="G1192">
        <v>583290</v>
      </c>
      <c r="H1192">
        <v>8654</v>
      </c>
      <c r="I1192">
        <v>2611</v>
      </c>
      <c r="J1192">
        <v>250838</v>
      </c>
      <c r="K1192">
        <v>815629</v>
      </c>
      <c r="L1192">
        <v>733760</v>
      </c>
      <c r="M1192">
        <v>2017658</v>
      </c>
      <c r="N1192" s="6" t="str">
        <f t="shared" si="18"/>
        <v>A1_R2_C2Hauts-de-France2035_2050FeuillusPrivé</v>
      </c>
    </row>
    <row r="1193" spans="1:14" x14ac:dyDescent="0.3">
      <c r="A1193" t="s">
        <v>219</v>
      </c>
      <c r="B1193" t="s">
        <v>17</v>
      </c>
      <c r="C1193" t="s">
        <v>215</v>
      </c>
      <c r="D1193" t="s">
        <v>114</v>
      </c>
      <c r="E1193" t="s">
        <v>113</v>
      </c>
      <c r="F1193">
        <v>120445</v>
      </c>
      <c r="G1193">
        <v>285746</v>
      </c>
      <c r="H1193">
        <v>46377</v>
      </c>
      <c r="I1193">
        <v>0</v>
      </c>
      <c r="J1193">
        <v>26826</v>
      </c>
      <c r="K1193">
        <v>365015</v>
      </c>
      <c r="L1193">
        <v>110068</v>
      </c>
      <c r="M1193">
        <v>517464</v>
      </c>
      <c r="N1193" s="6" t="str">
        <f t="shared" si="18"/>
        <v>A1_R2_C2Hauts-de-France2035_2050FeuillusPublic</v>
      </c>
    </row>
    <row r="1194" spans="1:14" x14ac:dyDescent="0.3">
      <c r="A1194" t="s">
        <v>219</v>
      </c>
      <c r="B1194" t="s">
        <v>18</v>
      </c>
      <c r="C1194" t="s">
        <v>214</v>
      </c>
      <c r="D1194" t="s">
        <v>115</v>
      </c>
      <c r="E1194" t="s">
        <v>112</v>
      </c>
      <c r="F1194">
        <v>34460</v>
      </c>
      <c r="G1194">
        <v>9881</v>
      </c>
      <c r="H1194">
        <v>1132</v>
      </c>
      <c r="I1194">
        <v>4283</v>
      </c>
      <c r="J1194">
        <v>12005</v>
      </c>
      <c r="K1194">
        <v>46542</v>
      </c>
      <c r="L1194">
        <v>13680</v>
      </c>
      <c r="M1194">
        <v>90612</v>
      </c>
      <c r="N1194" s="6" t="str">
        <f t="shared" si="18"/>
        <v>A1_R2_C3Hauts-de-France2020_2035RésineuxPrivé</v>
      </c>
    </row>
    <row r="1195" spans="1:14" x14ac:dyDescent="0.3">
      <c r="A1195" t="s">
        <v>219</v>
      </c>
      <c r="B1195" t="s">
        <v>18</v>
      </c>
      <c r="C1195" t="s">
        <v>214</v>
      </c>
      <c r="D1195" t="s">
        <v>115</v>
      </c>
      <c r="E1195" t="s">
        <v>113</v>
      </c>
      <c r="F1195">
        <v>20383</v>
      </c>
      <c r="G1195">
        <v>7093</v>
      </c>
      <c r="H1195">
        <v>5698</v>
      </c>
      <c r="I1195">
        <v>1872</v>
      </c>
      <c r="J1195">
        <v>-2731</v>
      </c>
      <c r="K1195">
        <v>27970</v>
      </c>
      <c r="L1195">
        <v>7525</v>
      </c>
      <c r="M1195">
        <v>27174</v>
      </c>
      <c r="N1195" s="6" t="str">
        <f t="shared" si="18"/>
        <v>A1_R2_C3Hauts-de-France2020_2035RésineuxPublic</v>
      </c>
    </row>
    <row r="1196" spans="1:14" x14ac:dyDescent="0.3">
      <c r="A1196" t="s">
        <v>219</v>
      </c>
      <c r="B1196" t="s">
        <v>18</v>
      </c>
      <c r="C1196" t="s">
        <v>214</v>
      </c>
      <c r="D1196" t="s">
        <v>114</v>
      </c>
      <c r="E1196" t="s">
        <v>112</v>
      </c>
      <c r="F1196">
        <v>326904</v>
      </c>
      <c r="G1196">
        <v>478986</v>
      </c>
      <c r="H1196">
        <v>6698</v>
      </c>
      <c r="I1196">
        <v>34876</v>
      </c>
      <c r="J1196">
        <v>218731</v>
      </c>
      <c r="K1196">
        <v>757533</v>
      </c>
      <c r="L1196">
        <v>666901</v>
      </c>
      <c r="M1196">
        <v>1776179</v>
      </c>
      <c r="N1196" s="6" t="str">
        <f t="shared" si="18"/>
        <v>A1_R2_C3Hauts-de-France2020_2035FeuillusPrivé</v>
      </c>
    </row>
    <row r="1197" spans="1:14" x14ac:dyDescent="0.3">
      <c r="A1197" t="s">
        <v>219</v>
      </c>
      <c r="B1197" t="s">
        <v>18</v>
      </c>
      <c r="C1197" t="s">
        <v>214</v>
      </c>
      <c r="D1197" t="s">
        <v>114</v>
      </c>
      <c r="E1197" t="s">
        <v>113</v>
      </c>
      <c r="F1197">
        <v>122491</v>
      </c>
      <c r="G1197">
        <v>268576</v>
      </c>
      <c r="H1197">
        <v>48761</v>
      </c>
      <c r="I1197">
        <v>14750</v>
      </c>
      <c r="J1197">
        <v>29034</v>
      </c>
      <c r="K1197">
        <v>351129</v>
      </c>
      <c r="L1197">
        <v>90747</v>
      </c>
      <c r="M1197">
        <v>489485</v>
      </c>
      <c r="N1197" s="6" t="str">
        <f t="shared" si="18"/>
        <v>A1_R2_C3Hauts-de-France2020_2035FeuillusPublic</v>
      </c>
    </row>
    <row r="1198" spans="1:14" x14ac:dyDescent="0.3">
      <c r="A1198" t="s">
        <v>219</v>
      </c>
      <c r="B1198" t="s">
        <v>18</v>
      </c>
      <c r="C1198" t="s">
        <v>215</v>
      </c>
      <c r="D1198" t="s">
        <v>115</v>
      </c>
      <c r="E1198" t="s">
        <v>112</v>
      </c>
      <c r="F1198">
        <v>24664</v>
      </c>
      <c r="G1198">
        <v>14188</v>
      </c>
      <c r="H1198">
        <v>303</v>
      </c>
      <c r="I1198">
        <v>814</v>
      </c>
      <c r="J1198">
        <v>14769</v>
      </c>
      <c r="K1198">
        <v>40622</v>
      </c>
      <c r="L1198">
        <v>16511</v>
      </c>
      <c r="M1198">
        <v>101753</v>
      </c>
      <c r="N1198" s="6" t="str">
        <f t="shared" si="18"/>
        <v>A1_R2_C3Hauts-de-France2035_2050RésineuxPrivé</v>
      </c>
    </row>
    <row r="1199" spans="1:14" x14ac:dyDescent="0.3">
      <c r="A1199" t="s">
        <v>219</v>
      </c>
      <c r="B1199" t="s">
        <v>18</v>
      </c>
      <c r="C1199" t="s">
        <v>215</v>
      </c>
      <c r="D1199" t="s">
        <v>115</v>
      </c>
      <c r="E1199" t="s">
        <v>113</v>
      </c>
      <c r="F1199">
        <v>14705</v>
      </c>
      <c r="G1199">
        <v>4813</v>
      </c>
      <c r="H1199">
        <v>4865</v>
      </c>
      <c r="I1199">
        <v>0</v>
      </c>
      <c r="J1199">
        <v>-2138</v>
      </c>
      <c r="K1199">
        <v>19870</v>
      </c>
      <c r="L1199">
        <v>10557</v>
      </c>
      <c r="M1199">
        <v>24108</v>
      </c>
      <c r="N1199" s="6" t="str">
        <f t="shared" si="18"/>
        <v>A1_R2_C3Hauts-de-France2035_2050RésineuxPublic</v>
      </c>
    </row>
    <row r="1200" spans="1:14" x14ac:dyDescent="0.3">
      <c r="A1200" t="s">
        <v>219</v>
      </c>
      <c r="B1200" t="s">
        <v>18</v>
      </c>
      <c r="C1200" t="s">
        <v>215</v>
      </c>
      <c r="D1200" t="s">
        <v>114</v>
      </c>
      <c r="E1200" t="s">
        <v>112</v>
      </c>
      <c r="F1200">
        <v>270629</v>
      </c>
      <c r="G1200">
        <v>461640</v>
      </c>
      <c r="H1200">
        <v>4572</v>
      </c>
      <c r="I1200">
        <v>2384</v>
      </c>
      <c r="J1200">
        <v>199986</v>
      </c>
      <c r="K1200">
        <v>665284</v>
      </c>
      <c r="L1200">
        <v>794780</v>
      </c>
      <c r="M1200">
        <v>1816140</v>
      </c>
      <c r="N1200" s="6" t="str">
        <f t="shared" si="18"/>
        <v>A1_R2_C3Hauts-de-France2035_2050FeuillusPrivé</v>
      </c>
    </row>
    <row r="1201" spans="1:14" x14ac:dyDescent="0.3">
      <c r="A1201" t="s">
        <v>219</v>
      </c>
      <c r="B1201" t="s">
        <v>18</v>
      </c>
      <c r="C1201" t="s">
        <v>215</v>
      </c>
      <c r="D1201" t="s">
        <v>114</v>
      </c>
      <c r="E1201" t="s">
        <v>113</v>
      </c>
      <c r="F1201">
        <v>104982</v>
      </c>
      <c r="G1201">
        <v>248970</v>
      </c>
      <c r="H1201">
        <v>52109</v>
      </c>
      <c r="I1201">
        <v>0</v>
      </c>
      <c r="J1201">
        <v>20816</v>
      </c>
      <c r="K1201">
        <v>318575</v>
      </c>
      <c r="L1201">
        <v>118967</v>
      </c>
      <c r="M1201">
        <v>468093</v>
      </c>
      <c r="N1201" s="6" t="str">
        <f t="shared" si="18"/>
        <v>A1_R2_C3Hauts-de-France2035_2050FeuillusPublic</v>
      </c>
    </row>
    <row r="1202" spans="1:14" x14ac:dyDescent="0.3">
      <c r="A1202" t="s">
        <v>219</v>
      </c>
      <c r="B1202" t="s">
        <v>19</v>
      </c>
      <c r="C1202" t="s">
        <v>214</v>
      </c>
      <c r="D1202" t="s">
        <v>115</v>
      </c>
      <c r="E1202" t="s">
        <v>112</v>
      </c>
      <c r="F1202">
        <v>66726</v>
      </c>
      <c r="G1202">
        <v>17688</v>
      </c>
      <c r="H1202">
        <v>1711</v>
      </c>
      <c r="I1202">
        <v>18624</v>
      </c>
      <c r="J1202">
        <v>6549</v>
      </c>
      <c r="K1202">
        <v>88732</v>
      </c>
      <c r="L1202">
        <v>20068</v>
      </c>
      <c r="M1202">
        <v>119147</v>
      </c>
      <c r="N1202" s="6" t="str">
        <f t="shared" si="18"/>
        <v>A2_R1_C1Hauts-de-France2020_2035RésineuxPrivé</v>
      </c>
    </row>
    <row r="1203" spans="1:14" x14ac:dyDescent="0.3">
      <c r="A1203" t="s">
        <v>219</v>
      </c>
      <c r="B1203" t="s">
        <v>19</v>
      </c>
      <c r="C1203" t="s">
        <v>214</v>
      </c>
      <c r="D1203" t="s">
        <v>115</v>
      </c>
      <c r="E1203" t="s">
        <v>113</v>
      </c>
      <c r="F1203">
        <v>22705</v>
      </c>
      <c r="G1203">
        <v>8015</v>
      </c>
      <c r="H1203">
        <v>3671</v>
      </c>
      <c r="I1203">
        <v>1879</v>
      </c>
      <c r="J1203">
        <v>-2203</v>
      </c>
      <c r="K1203">
        <v>31300</v>
      </c>
      <c r="L1203">
        <v>5206</v>
      </c>
      <c r="M1203">
        <v>29561</v>
      </c>
      <c r="N1203" s="6" t="str">
        <f t="shared" si="18"/>
        <v>A2_R1_C1Hauts-de-France2020_2035RésineuxPublic</v>
      </c>
    </row>
    <row r="1204" spans="1:14" x14ac:dyDescent="0.3">
      <c r="A1204" t="s">
        <v>219</v>
      </c>
      <c r="B1204" t="s">
        <v>19</v>
      </c>
      <c r="C1204" t="s">
        <v>214</v>
      </c>
      <c r="D1204" t="s">
        <v>114</v>
      </c>
      <c r="E1204" t="s">
        <v>112</v>
      </c>
      <c r="F1204">
        <v>411664</v>
      </c>
      <c r="G1204">
        <v>725943</v>
      </c>
      <c r="H1204">
        <v>18846</v>
      </c>
      <c r="I1204">
        <v>139321</v>
      </c>
      <c r="J1204">
        <v>254280</v>
      </c>
      <c r="K1204">
        <v>1046785</v>
      </c>
      <c r="L1204">
        <v>441794</v>
      </c>
      <c r="M1204">
        <v>1926307</v>
      </c>
      <c r="N1204" s="6" t="str">
        <f t="shared" si="18"/>
        <v>A2_R1_C1Hauts-de-France2020_2035FeuillusPrivé</v>
      </c>
    </row>
    <row r="1205" spans="1:14" x14ac:dyDescent="0.3">
      <c r="A1205" t="s">
        <v>219</v>
      </c>
      <c r="B1205" t="s">
        <v>19</v>
      </c>
      <c r="C1205" t="s">
        <v>214</v>
      </c>
      <c r="D1205" t="s">
        <v>114</v>
      </c>
      <c r="E1205" t="s">
        <v>113</v>
      </c>
      <c r="F1205">
        <v>147802</v>
      </c>
      <c r="G1205">
        <v>316900</v>
      </c>
      <c r="H1205">
        <v>34162</v>
      </c>
      <c r="I1205">
        <v>34114</v>
      </c>
      <c r="J1205">
        <v>31879</v>
      </c>
      <c r="K1205">
        <v>415747</v>
      </c>
      <c r="L1205">
        <v>62071</v>
      </c>
      <c r="M1205">
        <v>533232</v>
      </c>
      <c r="N1205" s="6" t="str">
        <f t="shared" si="18"/>
        <v>A2_R1_C1Hauts-de-France2020_2035FeuillusPublic</v>
      </c>
    </row>
    <row r="1206" spans="1:14" x14ac:dyDescent="0.3">
      <c r="A1206" t="s">
        <v>219</v>
      </c>
      <c r="B1206" t="s">
        <v>19</v>
      </c>
      <c r="C1206" t="s">
        <v>215</v>
      </c>
      <c r="D1206" t="s">
        <v>115</v>
      </c>
      <c r="E1206" t="s">
        <v>112</v>
      </c>
      <c r="F1206">
        <v>71698</v>
      </c>
      <c r="G1206">
        <v>37360</v>
      </c>
      <c r="H1206">
        <v>1218</v>
      </c>
      <c r="I1206">
        <v>32152</v>
      </c>
      <c r="J1206">
        <v>10376</v>
      </c>
      <c r="K1206">
        <v>112736</v>
      </c>
      <c r="L1206">
        <v>27208</v>
      </c>
      <c r="M1206">
        <v>169934</v>
      </c>
      <c r="N1206" s="6" t="str">
        <f t="shared" si="18"/>
        <v>A2_R1_C1Hauts-de-France2035_2050RésineuxPrivé</v>
      </c>
    </row>
    <row r="1207" spans="1:14" x14ac:dyDescent="0.3">
      <c r="A1207" t="s">
        <v>219</v>
      </c>
      <c r="B1207" t="s">
        <v>19</v>
      </c>
      <c r="C1207" t="s">
        <v>215</v>
      </c>
      <c r="D1207" t="s">
        <v>115</v>
      </c>
      <c r="E1207" t="s">
        <v>113</v>
      </c>
      <c r="F1207">
        <v>19884</v>
      </c>
      <c r="G1207">
        <v>6441</v>
      </c>
      <c r="H1207">
        <v>2456</v>
      </c>
      <c r="I1207">
        <v>0</v>
      </c>
      <c r="J1207">
        <v>-802</v>
      </c>
      <c r="K1207">
        <v>26779</v>
      </c>
      <c r="L1207">
        <v>5179</v>
      </c>
      <c r="M1207">
        <v>29145</v>
      </c>
      <c r="N1207" s="6" t="str">
        <f t="shared" si="18"/>
        <v>A2_R1_C1Hauts-de-France2035_2050RésineuxPublic</v>
      </c>
    </row>
    <row r="1208" spans="1:14" x14ac:dyDescent="0.3">
      <c r="A1208" t="s">
        <v>219</v>
      </c>
      <c r="B1208" t="s">
        <v>19</v>
      </c>
      <c r="C1208" t="s">
        <v>215</v>
      </c>
      <c r="D1208" t="s">
        <v>114</v>
      </c>
      <c r="E1208" t="s">
        <v>112</v>
      </c>
      <c r="F1208">
        <v>456069</v>
      </c>
      <c r="G1208">
        <v>910550</v>
      </c>
      <c r="H1208">
        <v>37747</v>
      </c>
      <c r="I1208">
        <v>33179</v>
      </c>
      <c r="J1208">
        <v>317622</v>
      </c>
      <c r="K1208">
        <v>1220086</v>
      </c>
      <c r="L1208">
        <v>373185</v>
      </c>
      <c r="M1208">
        <v>2215279</v>
      </c>
      <c r="N1208" s="6" t="str">
        <f t="shared" si="18"/>
        <v>A2_R1_C1Hauts-de-France2035_2050FeuillusPrivé</v>
      </c>
    </row>
    <row r="1209" spans="1:14" x14ac:dyDescent="0.3">
      <c r="A1209" t="s">
        <v>219</v>
      </c>
      <c r="B1209" t="s">
        <v>19</v>
      </c>
      <c r="C1209" t="s">
        <v>215</v>
      </c>
      <c r="D1209" t="s">
        <v>114</v>
      </c>
      <c r="E1209" t="s">
        <v>113</v>
      </c>
      <c r="F1209">
        <v>149297</v>
      </c>
      <c r="G1209">
        <v>342786</v>
      </c>
      <c r="H1209">
        <v>26051</v>
      </c>
      <c r="I1209">
        <v>3599</v>
      </c>
      <c r="J1209">
        <v>40411</v>
      </c>
      <c r="K1209">
        <v>441177</v>
      </c>
      <c r="L1209">
        <v>53087</v>
      </c>
      <c r="M1209">
        <v>565365</v>
      </c>
      <c r="N1209" s="6" t="str">
        <f t="shared" si="18"/>
        <v>A2_R1_C1Hauts-de-France2035_2050FeuillusPublic</v>
      </c>
    </row>
    <row r="1210" spans="1:14" x14ac:dyDescent="0.3">
      <c r="A1210" t="s">
        <v>219</v>
      </c>
      <c r="B1210" t="s">
        <v>20</v>
      </c>
      <c r="C1210" t="s">
        <v>214</v>
      </c>
      <c r="D1210" t="s">
        <v>115</v>
      </c>
      <c r="E1210" t="s">
        <v>112</v>
      </c>
      <c r="F1210">
        <v>66726</v>
      </c>
      <c r="G1210">
        <v>17688</v>
      </c>
      <c r="H1210">
        <v>1711</v>
      </c>
      <c r="I1210">
        <v>18624</v>
      </c>
      <c r="J1210">
        <v>6549</v>
      </c>
      <c r="K1210">
        <v>88732</v>
      </c>
      <c r="L1210">
        <v>20068</v>
      </c>
      <c r="M1210">
        <v>119147</v>
      </c>
      <c r="N1210" s="6" t="str">
        <f t="shared" si="18"/>
        <v>A2_R1_C2Hauts-de-France2020_2035RésineuxPrivé</v>
      </c>
    </row>
    <row r="1211" spans="1:14" x14ac:dyDescent="0.3">
      <c r="A1211" t="s">
        <v>219</v>
      </c>
      <c r="B1211" t="s">
        <v>20</v>
      </c>
      <c r="C1211" t="s">
        <v>214</v>
      </c>
      <c r="D1211" t="s">
        <v>115</v>
      </c>
      <c r="E1211" t="s">
        <v>113</v>
      </c>
      <c r="F1211">
        <v>22705</v>
      </c>
      <c r="G1211">
        <v>8015</v>
      </c>
      <c r="H1211">
        <v>3671</v>
      </c>
      <c r="I1211">
        <v>1879</v>
      </c>
      <c r="J1211">
        <v>-2203</v>
      </c>
      <c r="K1211">
        <v>31300</v>
      </c>
      <c r="L1211">
        <v>5206</v>
      </c>
      <c r="M1211">
        <v>29561</v>
      </c>
      <c r="N1211" s="6" t="str">
        <f t="shared" si="18"/>
        <v>A2_R1_C2Hauts-de-France2020_2035RésineuxPublic</v>
      </c>
    </row>
    <row r="1212" spans="1:14" x14ac:dyDescent="0.3">
      <c r="A1212" t="s">
        <v>219</v>
      </c>
      <c r="B1212" t="s">
        <v>20</v>
      </c>
      <c r="C1212" t="s">
        <v>214</v>
      </c>
      <c r="D1212" t="s">
        <v>114</v>
      </c>
      <c r="E1212" t="s">
        <v>112</v>
      </c>
      <c r="F1212">
        <v>411664</v>
      </c>
      <c r="G1212">
        <v>725943</v>
      </c>
      <c r="H1212">
        <v>18846</v>
      </c>
      <c r="I1212">
        <v>139321</v>
      </c>
      <c r="J1212">
        <v>254280</v>
      </c>
      <c r="K1212">
        <v>1046785</v>
      </c>
      <c r="L1212">
        <v>441794</v>
      </c>
      <c r="M1212">
        <v>1926307</v>
      </c>
      <c r="N1212" s="6" t="str">
        <f t="shared" si="18"/>
        <v>A2_R1_C2Hauts-de-France2020_2035FeuillusPrivé</v>
      </c>
    </row>
    <row r="1213" spans="1:14" x14ac:dyDescent="0.3">
      <c r="A1213" t="s">
        <v>219</v>
      </c>
      <c r="B1213" t="s">
        <v>20</v>
      </c>
      <c r="C1213" t="s">
        <v>214</v>
      </c>
      <c r="D1213" t="s">
        <v>114</v>
      </c>
      <c r="E1213" t="s">
        <v>113</v>
      </c>
      <c r="F1213">
        <v>147802</v>
      </c>
      <c r="G1213">
        <v>316900</v>
      </c>
      <c r="H1213">
        <v>34162</v>
      </c>
      <c r="I1213">
        <v>34114</v>
      </c>
      <c r="J1213">
        <v>31879</v>
      </c>
      <c r="K1213">
        <v>415747</v>
      </c>
      <c r="L1213">
        <v>62071</v>
      </c>
      <c r="M1213">
        <v>533232</v>
      </c>
      <c r="N1213" s="6" t="str">
        <f t="shared" si="18"/>
        <v>A2_R1_C2Hauts-de-France2020_2035FeuillusPublic</v>
      </c>
    </row>
    <row r="1214" spans="1:14" x14ac:dyDescent="0.3">
      <c r="A1214" t="s">
        <v>219</v>
      </c>
      <c r="B1214" t="s">
        <v>20</v>
      </c>
      <c r="C1214" t="s">
        <v>215</v>
      </c>
      <c r="D1214" t="s">
        <v>115</v>
      </c>
      <c r="E1214" t="s">
        <v>112</v>
      </c>
      <c r="F1214">
        <v>60789</v>
      </c>
      <c r="G1214">
        <v>32829</v>
      </c>
      <c r="H1214">
        <v>1229</v>
      </c>
      <c r="I1214">
        <v>31406</v>
      </c>
      <c r="J1214">
        <v>10938</v>
      </c>
      <c r="K1214">
        <v>96723</v>
      </c>
      <c r="L1214">
        <v>37562</v>
      </c>
      <c r="M1214">
        <v>166277</v>
      </c>
      <c r="N1214" s="6" t="str">
        <f t="shared" si="18"/>
        <v>A2_R1_C2Hauts-de-France2035_2050RésineuxPrivé</v>
      </c>
    </row>
    <row r="1215" spans="1:14" x14ac:dyDescent="0.3">
      <c r="A1215" t="s">
        <v>219</v>
      </c>
      <c r="B1215" t="s">
        <v>20</v>
      </c>
      <c r="C1215" t="s">
        <v>215</v>
      </c>
      <c r="D1215" t="s">
        <v>115</v>
      </c>
      <c r="E1215" t="s">
        <v>113</v>
      </c>
      <c r="F1215">
        <v>18597</v>
      </c>
      <c r="G1215">
        <v>5906</v>
      </c>
      <c r="H1215">
        <v>4871</v>
      </c>
      <c r="I1215">
        <v>0</v>
      </c>
      <c r="J1215">
        <v>-2309</v>
      </c>
      <c r="K1215">
        <v>24904</v>
      </c>
      <c r="L1215">
        <v>9026</v>
      </c>
      <c r="M1215">
        <v>26966</v>
      </c>
      <c r="N1215" s="6" t="str">
        <f t="shared" si="18"/>
        <v>A2_R1_C2Hauts-de-France2035_2050RésineuxPublic</v>
      </c>
    </row>
    <row r="1216" spans="1:14" x14ac:dyDescent="0.3">
      <c r="A1216" t="s">
        <v>219</v>
      </c>
      <c r="B1216" t="s">
        <v>20</v>
      </c>
      <c r="C1216" t="s">
        <v>215</v>
      </c>
      <c r="D1216" t="s">
        <v>114</v>
      </c>
      <c r="E1216" t="s">
        <v>112</v>
      </c>
      <c r="F1216">
        <v>376461</v>
      </c>
      <c r="G1216">
        <v>682510</v>
      </c>
      <c r="H1216">
        <v>21512</v>
      </c>
      <c r="I1216">
        <v>32835</v>
      </c>
      <c r="J1216">
        <v>203061</v>
      </c>
      <c r="K1216">
        <v>953154</v>
      </c>
      <c r="L1216">
        <v>690138</v>
      </c>
      <c r="M1216">
        <v>2025702</v>
      </c>
      <c r="N1216" s="6" t="str">
        <f t="shared" si="18"/>
        <v>A2_R1_C2Hauts-de-France2035_2050FeuillusPrivé</v>
      </c>
    </row>
    <row r="1217" spans="1:14" x14ac:dyDescent="0.3">
      <c r="A1217" t="s">
        <v>219</v>
      </c>
      <c r="B1217" t="s">
        <v>20</v>
      </c>
      <c r="C1217" t="s">
        <v>215</v>
      </c>
      <c r="D1217" t="s">
        <v>114</v>
      </c>
      <c r="E1217" t="s">
        <v>113</v>
      </c>
      <c r="F1217">
        <v>135608</v>
      </c>
      <c r="G1217">
        <v>308542</v>
      </c>
      <c r="H1217">
        <v>49201</v>
      </c>
      <c r="I1217">
        <v>3561</v>
      </c>
      <c r="J1217">
        <v>7023</v>
      </c>
      <c r="K1217">
        <v>398628</v>
      </c>
      <c r="L1217">
        <v>100757</v>
      </c>
      <c r="M1217">
        <v>505352</v>
      </c>
      <c r="N1217" s="6" t="str">
        <f t="shared" si="18"/>
        <v>A2_R1_C2Hauts-de-France2035_2050FeuillusPublic</v>
      </c>
    </row>
    <row r="1218" spans="1:14" x14ac:dyDescent="0.3">
      <c r="A1218" t="s">
        <v>219</v>
      </c>
      <c r="B1218" t="s">
        <v>21</v>
      </c>
      <c r="C1218" t="s">
        <v>214</v>
      </c>
      <c r="D1218" t="s">
        <v>115</v>
      </c>
      <c r="E1218" t="s">
        <v>112</v>
      </c>
      <c r="F1218">
        <v>56695</v>
      </c>
      <c r="G1218">
        <v>14228</v>
      </c>
      <c r="H1218">
        <v>1740</v>
      </c>
      <c r="I1218">
        <v>18607</v>
      </c>
      <c r="J1218">
        <v>6847</v>
      </c>
      <c r="K1218">
        <v>74664</v>
      </c>
      <c r="L1218">
        <v>25806</v>
      </c>
      <c r="M1218">
        <v>112671</v>
      </c>
      <c r="N1218" s="6" t="str">
        <f t="shared" si="18"/>
        <v>A2_R1_C3Hauts-de-France2020_2035RésineuxPrivé</v>
      </c>
    </row>
    <row r="1219" spans="1:14" x14ac:dyDescent="0.3">
      <c r="A1219" t="s">
        <v>219</v>
      </c>
      <c r="B1219" t="s">
        <v>21</v>
      </c>
      <c r="C1219" t="s">
        <v>214</v>
      </c>
      <c r="D1219" t="s">
        <v>115</v>
      </c>
      <c r="E1219" t="s">
        <v>113</v>
      </c>
      <c r="F1219">
        <v>20900</v>
      </c>
      <c r="G1219">
        <v>7286</v>
      </c>
      <c r="H1219">
        <v>5651</v>
      </c>
      <c r="I1219">
        <v>1867</v>
      </c>
      <c r="J1219">
        <v>-2928</v>
      </c>
      <c r="K1219">
        <v>28690</v>
      </c>
      <c r="L1219">
        <v>7580</v>
      </c>
      <c r="M1219">
        <v>27387</v>
      </c>
      <c r="N1219" s="6" t="str">
        <f t="shared" ref="N1219:N1282" si="19">B1219&amp;A1219&amp;C1219&amp;D1219&amp;E1219</f>
        <v>A2_R1_C3Hauts-de-France2020_2035RésineuxPublic</v>
      </c>
    </row>
    <row r="1220" spans="1:14" x14ac:dyDescent="0.3">
      <c r="A1220" t="s">
        <v>219</v>
      </c>
      <c r="B1220" t="s">
        <v>21</v>
      </c>
      <c r="C1220" t="s">
        <v>214</v>
      </c>
      <c r="D1220" t="s">
        <v>114</v>
      </c>
      <c r="E1220" t="s">
        <v>112</v>
      </c>
      <c r="F1220">
        <v>347977</v>
      </c>
      <c r="G1220">
        <v>549176</v>
      </c>
      <c r="H1220">
        <v>10593</v>
      </c>
      <c r="I1220">
        <v>137973</v>
      </c>
      <c r="J1220">
        <v>179460</v>
      </c>
      <c r="K1220">
        <v>837394</v>
      </c>
      <c r="L1220">
        <v>655196</v>
      </c>
      <c r="M1220">
        <v>1769996</v>
      </c>
      <c r="N1220" s="6" t="str">
        <f t="shared" si="19"/>
        <v>A2_R1_C3Hauts-de-France2020_2035FeuillusPrivé</v>
      </c>
    </row>
    <row r="1221" spans="1:14" x14ac:dyDescent="0.3">
      <c r="A1221" t="s">
        <v>219</v>
      </c>
      <c r="B1221" t="s">
        <v>21</v>
      </c>
      <c r="C1221" t="s">
        <v>214</v>
      </c>
      <c r="D1221" t="s">
        <v>114</v>
      </c>
      <c r="E1221" t="s">
        <v>113</v>
      </c>
      <c r="F1221">
        <v>132427</v>
      </c>
      <c r="G1221">
        <v>284161</v>
      </c>
      <c r="H1221">
        <v>49186</v>
      </c>
      <c r="I1221">
        <v>33791</v>
      </c>
      <c r="J1221">
        <v>16716</v>
      </c>
      <c r="K1221">
        <v>373089</v>
      </c>
      <c r="L1221">
        <v>90064</v>
      </c>
      <c r="M1221">
        <v>488574</v>
      </c>
      <c r="N1221" s="6" t="str">
        <f t="shared" si="19"/>
        <v>A2_R1_C3Hauts-de-France2020_2035FeuillusPublic</v>
      </c>
    </row>
    <row r="1222" spans="1:14" x14ac:dyDescent="0.3">
      <c r="A1222" t="s">
        <v>219</v>
      </c>
      <c r="B1222" t="s">
        <v>21</v>
      </c>
      <c r="C1222" t="s">
        <v>215</v>
      </c>
      <c r="D1222" t="s">
        <v>115</v>
      </c>
      <c r="E1222" t="s">
        <v>112</v>
      </c>
      <c r="F1222">
        <v>50056</v>
      </c>
      <c r="G1222">
        <v>27453</v>
      </c>
      <c r="H1222">
        <v>730</v>
      </c>
      <c r="I1222">
        <v>26019</v>
      </c>
      <c r="J1222">
        <v>12097</v>
      </c>
      <c r="K1222">
        <v>80070</v>
      </c>
      <c r="L1222">
        <v>56037</v>
      </c>
      <c r="M1222">
        <v>171783</v>
      </c>
      <c r="N1222" s="6" t="str">
        <f t="shared" si="19"/>
        <v>A2_R1_C3Hauts-de-France2035_2050RésineuxPrivé</v>
      </c>
    </row>
    <row r="1223" spans="1:14" x14ac:dyDescent="0.3">
      <c r="A1223" t="s">
        <v>219</v>
      </c>
      <c r="B1223" t="s">
        <v>21</v>
      </c>
      <c r="C1223" t="s">
        <v>215</v>
      </c>
      <c r="D1223" t="s">
        <v>115</v>
      </c>
      <c r="E1223" t="s">
        <v>113</v>
      </c>
      <c r="F1223">
        <v>17024</v>
      </c>
      <c r="G1223">
        <v>5476</v>
      </c>
      <c r="H1223">
        <v>5339</v>
      </c>
      <c r="I1223">
        <v>0</v>
      </c>
      <c r="J1223">
        <v>-2210</v>
      </c>
      <c r="K1223">
        <v>22891</v>
      </c>
      <c r="L1223">
        <v>9928</v>
      </c>
      <c r="M1223">
        <v>26138</v>
      </c>
      <c r="N1223" s="6" t="str">
        <f t="shared" si="19"/>
        <v>A2_R1_C3Hauts-de-France2035_2050RésineuxPublic</v>
      </c>
    </row>
    <row r="1224" spans="1:14" x14ac:dyDescent="0.3">
      <c r="A1224" t="s">
        <v>219</v>
      </c>
      <c r="B1224" t="s">
        <v>21</v>
      </c>
      <c r="C1224" t="s">
        <v>215</v>
      </c>
      <c r="D1224" t="s">
        <v>114</v>
      </c>
      <c r="E1224" t="s">
        <v>112</v>
      </c>
      <c r="F1224">
        <v>322866</v>
      </c>
      <c r="G1224">
        <v>543151</v>
      </c>
      <c r="H1224">
        <v>8127</v>
      </c>
      <c r="I1224">
        <v>29996</v>
      </c>
      <c r="J1224">
        <v>160572</v>
      </c>
      <c r="K1224">
        <v>782450</v>
      </c>
      <c r="L1224">
        <v>766524</v>
      </c>
      <c r="M1224">
        <v>1835629</v>
      </c>
      <c r="N1224" s="6" t="str">
        <f t="shared" si="19"/>
        <v>A2_R1_C3Hauts-de-France2035_2050FeuillusPrivé</v>
      </c>
    </row>
    <row r="1225" spans="1:14" x14ac:dyDescent="0.3">
      <c r="A1225" t="s">
        <v>219</v>
      </c>
      <c r="B1225" t="s">
        <v>21</v>
      </c>
      <c r="C1225" t="s">
        <v>215</v>
      </c>
      <c r="D1225" t="s">
        <v>114</v>
      </c>
      <c r="E1225" t="s">
        <v>113</v>
      </c>
      <c r="F1225">
        <v>125312</v>
      </c>
      <c r="G1225">
        <v>279980</v>
      </c>
      <c r="H1225">
        <v>56081</v>
      </c>
      <c r="I1225">
        <v>3252</v>
      </c>
      <c r="J1225">
        <v>-2339</v>
      </c>
      <c r="K1225">
        <v>363649</v>
      </c>
      <c r="L1225">
        <v>110764</v>
      </c>
      <c r="M1225">
        <v>462698</v>
      </c>
      <c r="N1225" s="6" t="str">
        <f t="shared" si="19"/>
        <v>A2_R1_C3Hauts-de-France2035_2050FeuillusPublic</v>
      </c>
    </row>
    <row r="1226" spans="1:14" x14ac:dyDescent="0.3">
      <c r="A1226" t="s">
        <v>219</v>
      </c>
      <c r="B1226" t="s">
        <v>22</v>
      </c>
      <c r="C1226" t="s">
        <v>214</v>
      </c>
      <c r="D1226" t="s">
        <v>115</v>
      </c>
      <c r="E1226" t="s">
        <v>112</v>
      </c>
      <c r="F1226">
        <v>57597</v>
      </c>
      <c r="G1226">
        <v>16642</v>
      </c>
      <c r="H1226">
        <v>1794</v>
      </c>
      <c r="I1226">
        <v>3815</v>
      </c>
      <c r="J1226">
        <v>5596</v>
      </c>
      <c r="K1226">
        <v>77904</v>
      </c>
      <c r="L1226">
        <v>8788</v>
      </c>
      <c r="M1226">
        <v>96179</v>
      </c>
      <c r="N1226" s="6" t="str">
        <f t="shared" si="19"/>
        <v>A2_R2_C1Hauts-de-France2020_2035RésineuxPrivé</v>
      </c>
    </row>
    <row r="1227" spans="1:14" x14ac:dyDescent="0.3">
      <c r="A1227" t="s">
        <v>219</v>
      </c>
      <c r="B1227" t="s">
        <v>22</v>
      </c>
      <c r="C1227" t="s">
        <v>214</v>
      </c>
      <c r="D1227" t="s">
        <v>115</v>
      </c>
      <c r="E1227" t="s">
        <v>113</v>
      </c>
      <c r="F1227">
        <v>22900</v>
      </c>
      <c r="G1227">
        <v>8080</v>
      </c>
      <c r="H1227">
        <v>3658</v>
      </c>
      <c r="I1227">
        <v>1879</v>
      </c>
      <c r="J1227">
        <v>-2392</v>
      </c>
      <c r="K1227">
        <v>31567</v>
      </c>
      <c r="L1227">
        <v>5093</v>
      </c>
      <c r="M1227">
        <v>29169</v>
      </c>
      <c r="N1227" s="6" t="str">
        <f t="shared" si="19"/>
        <v>A2_R2_C1Hauts-de-France2020_2035RésineuxPublic</v>
      </c>
    </row>
    <row r="1228" spans="1:14" x14ac:dyDescent="0.3">
      <c r="A1228" t="s">
        <v>219</v>
      </c>
      <c r="B1228" t="s">
        <v>22</v>
      </c>
      <c r="C1228" t="s">
        <v>214</v>
      </c>
      <c r="D1228" t="s">
        <v>114</v>
      </c>
      <c r="E1228" t="s">
        <v>112</v>
      </c>
      <c r="F1228">
        <v>409077</v>
      </c>
      <c r="G1228">
        <v>702606</v>
      </c>
      <c r="H1228">
        <v>20040</v>
      </c>
      <c r="I1228">
        <v>34982</v>
      </c>
      <c r="J1228">
        <v>267967</v>
      </c>
      <c r="K1228">
        <v>1022990</v>
      </c>
      <c r="L1228">
        <v>441882</v>
      </c>
      <c r="M1228">
        <v>1930132</v>
      </c>
      <c r="N1228" s="6" t="str">
        <f t="shared" si="19"/>
        <v>A2_R2_C1Hauts-de-France2020_2035FeuillusPrivé</v>
      </c>
    </row>
    <row r="1229" spans="1:14" x14ac:dyDescent="0.3">
      <c r="A1229" t="s">
        <v>219</v>
      </c>
      <c r="B1229" t="s">
        <v>22</v>
      </c>
      <c r="C1229" t="s">
        <v>214</v>
      </c>
      <c r="D1229" t="s">
        <v>114</v>
      </c>
      <c r="E1229" t="s">
        <v>113</v>
      </c>
      <c r="F1229">
        <v>144402</v>
      </c>
      <c r="G1229">
        <v>312755</v>
      </c>
      <c r="H1229">
        <v>34170</v>
      </c>
      <c r="I1229">
        <v>14954</v>
      </c>
      <c r="J1229">
        <v>35272</v>
      </c>
      <c r="K1229">
        <v>409555</v>
      </c>
      <c r="L1229">
        <v>61774</v>
      </c>
      <c r="M1229">
        <v>532296</v>
      </c>
      <c r="N1229" s="6" t="str">
        <f t="shared" si="19"/>
        <v>A2_R2_C1Hauts-de-France2020_2035FeuillusPublic</v>
      </c>
    </row>
    <row r="1230" spans="1:14" x14ac:dyDescent="0.3">
      <c r="A1230" t="s">
        <v>219</v>
      </c>
      <c r="B1230" t="s">
        <v>22</v>
      </c>
      <c r="C1230" t="s">
        <v>215</v>
      </c>
      <c r="D1230" t="s">
        <v>115</v>
      </c>
      <c r="E1230" t="s">
        <v>112</v>
      </c>
      <c r="F1230">
        <v>56797</v>
      </c>
      <c r="G1230">
        <v>24731</v>
      </c>
      <c r="H1230">
        <v>1225</v>
      </c>
      <c r="I1230">
        <v>1001</v>
      </c>
      <c r="J1230">
        <v>4266</v>
      </c>
      <c r="K1230">
        <v>85263</v>
      </c>
      <c r="L1230">
        <v>6106</v>
      </c>
      <c r="M1230">
        <v>103282</v>
      </c>
      <c r="N1230" s="6" t="str">
        <f t="shared" si="19"/>
        <v>A2_R2_C1Hauts-de-France2035_2050RésineuxPrivé</v>
      </c>
    </row>
    <row r="1231" spans="1:14" x14ac:dyDescent="0.3">
      <c r="A1231" t="s">
        <v>219</v>
      </c>
      <c r="B1231" t="s">
        <v>22</v>
      </c>
      <c r="C1231" t="s">
        <v>215</v>
      </c>
      <c r="D1231" t="s">
        <v>115</v>
      </c>
      <c r="E1231" t="s">
        <v>113</v>
      </c>
      <c r="F1231">
        <v>19800</v>
      </c>
      <c r="G1231">
        <v>6441</v>
      </c>
      <c r="H1231">
        <v>2444</v>
      </c>
      <c r="I1231">
        <v>0</v>
      </c>
      <c r="J1231">
        <v>-1499</v>
      </c>
      <c r="K1231">
        <v>26694</v>
      </c>
      <c r="L1231">
        <v>4797</v>
      </c>
      <c r="M1231">
        <v>26805</v>
      </c>
      <c r="N1231" s="6" t="str">
        <f t="shared" si="19"/>
        <v>A2_R2_C1Hauts-de-France2035_2050RésineuxPublic</v>
      </c>
    </row>
    <row r="1232" spans="1:14" x14ac:dyDescent="0.3">
      <c r="A1232" t="s">
        <v>219</v>
      </c>
      <c r="B1232" t="s">
        <v>22</v>
      </c>
      <c r="C1232" t="s">
        <v>215</v>
      </c>
      <c r="D1232" t="s">
        <v>114</v>
      </c>
      <c r="E1232" t="s">
        <v>112</v>
      </c>
      <c r="F1232">
        <v>434267</v>
      </c>
      <c r="G1232">
        <v>898981</v>
      </c>
      <c r="H1232">
        <v>35402</v>
      </c>
      <c r="I1232">
        <v>2639</v>
      </c>
      <c r="J1232">
        <v>313745</v>
      </c>
      <c r="K1232">
        <v>1187640</v>
      </c>
      <c r="L1232">
        <v>376718</v>
      </c>
      <c r="M1232">
        <v>2178959</v>
      </c>
      <c r="N1232" s="6" t="str">
        <f t="shared" si="19"/>
        <v>A2_R2_C1Hauts-de-France2035_2050FeuillusPrivé</v>
      </c>
    </row>
    <row r="1233" spans="1:14" x14ac:dyDescent="0.3">
      <c r="A1233" t="s">
        <v>219</v>
      </c>
      <c r="B1233" t="s">
        <v>22</v>
      </c>
      <c r="C1233" t="s">
        <v>215</v>
      </c>
      <c r="D1233" t="s">
        <v>114</v>
      </c>
      <c r="E1233" t="s">
        <v>113</v>
      </c>
      <c r="F1233">
        <v>148037</v>
      </c>
      <c r="G1233">
        <v>343855</v>
      </c>
      <c r="H1233">
        <v>26445</v>
      </c>
      <c r="I1233">
        <v>0</v>
      </c>
      <c r="J1233">
        <v>39716</v>
      </c>
      <c r="K1233">
        <v>440503</v>
      </c>
      <c r="L1233">
        <v>53069</v>
      </c>
      <c r="M1233">
        <v>563295</v>
      </c>
      <c r="N1233" s="6" t="str">
        <f t="shared" si="19"/>
        <v>A2_R2_C1Hauts-de-France2035_2050FeuillusPublic</v>
      </c>
    </row>
    <row r="1234" spans="1:14" x14ac:dyDescent="0.3">
      <c r="A1234" t="s">
        <v>219</v>
      </c>
      <c r="B1234" t="s">
        <v>23</v>
      </c>
      <c r="C1234" t="s">
        <v>214</v>
      </c>
      <c r="D1234" t="s">
        <v>115</v>
      </c>
      <c r="E1234" t="s">
        <v>112</v>
      </c>
      <c r="F1234">
        <v>57597</v>
      </c>
      <c r="G1234">
        <v>16642</v>
      </c>
      <c r="H1234">
        <v>1794</v>
      </c>
      <c r="I1234">
        <v>3815</v>
      </c>
      <c r="J1234">
        <v>5596</v>
      </c>
      <c r="K1234">
        <v>77904</v>
      </c>
      <c r="L1234">
        <v>8788</v>
      </c>
      <c r="M1234">
        <v>96179</v>
      </c>
      <c r="N1234" s="6" t="str">
        <f t="shared" si="19"/>
        <v>A2_R2_C2Hauts-de-France2020_2035RésineuxPrivé</v>
      </c>
    </row>
    <row r="1235" spans="1:14" x14ac:dyDescent="0.3">
      <c r="A1235" t="s">
        <v>219</v>
      </c>
      <c r="B1235" t="s">
        <v>23</v>
      </c>
      <c r="C1235" t="s">
        <v>214</v>
      </c>
      <c r="D1235" t="s">
        <v>115</v>
      </c>
      <c r="E1235" t="s">
        <v>113</v>
      </c>
      <c r="F1235">
        <v>22900</v>
      </c>
      <c r="G1235">
        <v>8080</v>
      </c>
      <c r="H1235">
        <v>3658</v>
      </c>
      <c r="I1235">
        <v>1879</v>
      </c>
      <c r="J1235">
        <v>-2392</v>
      </c>
      <c r="K1235">
        <v>31567</v>
      </c>
      <c r="L1235">
        <v>5093</v>
      </c>
      <c r="M1235">
        <v>29169</v>
      </c>
      <c r="N1235" s="6" t="str">
        <f t="shared" si="19"/>
        <v>A2_R2_C2Hauts-de-France2020_2035RésineuxPublic</v>
      </c>
    </row>
    <row r="1236" spans="1:14" x14ac:dyDescent="0.3">
      <c r="A1236" t="s">
        <v>219</v>
      </c>
      <c r="B1236" t="s">
        <v>23</v>
      </c>
      <c r="C1236" t="s">
        <v>214</v>
      </c>
      <c r="D1236" t="s">
        <v>114</v>
      </c>
      <c r="E1236" t="s">
        <v>112</v>
      </c>
      <c r="F1236">
        <v>409077</v>
      </c>
      <c r="G1236">
        <v>702606</v>
      </c>
      <c r="H1236">
        <v>20040</v>
      </c>
      <c r="I1236">
        <v>34982</v>
      </c>
      <c r="J1236">
        <v>267967</v>
      </c>
      <c r="K1236">
        <v>1022990</v>
      </c>
      <c r="L1236">
        <v>441882</v>
      </c>
      <c r="M1236">
        <v>1930132</v>
      </c>
      <c r="N1236" s="6" t="str">
        <f t="shared" si="19"/>
        <v>A2_R2_C2Hauts-de-France2020_2035FeuillusPrivé</v>
      </c>
    </row>
    <row r="1237" spans="1:14" x14ac:dyDescent="0.3">
      <c r="A1237" t="s">
        <v>219</v>
      </c>
      <c r="B1237" t="s">
        <v>23</v>
      </c>
      <c r="C1237" t="s">
        <v>214</v>
      </c>
      <c r="D1237" t="s">
        <v>114</v>
      </c>
      <c r="E1237" t="s">
        <v>113</v>
      </c>
      <c r="F1237">
        <v>144402</v>
      </c>
      <c r="G1237">
        <v>312755</v>
      </c>
      <c r="H1237">
        <v>34170</v>
      </c>
      <c r="I1237">
        <v>14954</v>
      </c>
      <c r="J1237">
        <v>35272</v>
      </c>
      <c r="K1237">
        <v>409555</v>
      </c>
      <c r="L1237">
        <v>61774</v>
      </c>
      <c r="M1237">
        <v>532296</v>
      </c>
      <c r="N1237" s="6" t="str">
        <f t="shared" si="19"/>
        <v>A2_R2_C2Hauts-de-France2020_2035FeuillusPublic</v>
      </c>
    </row>
    <row r="1238" spans="1:14" x14ac:dyDescent="0.3">
      <c r="A1238" t="s">
        <v>219</v>
      </c>
      <c r="B1238" t="s">
        <v>23</v>
      </c>
      <c r="C1238" t="s">
        <v>215</v>
      </c>
      <c r="D1238" t="s">
        <v>115</v>
      </c>
      <c r="E1238" t="s">
        <v>112</v>
      </c>
      <c r="F1238">
        <v>42800</v>
      </c>
      <c r="G1238">
        <v>19821</v>
      </c>
      <c r="H1238">
        <v>1156</v>
      </c>
      <c r="I1238">
        <v>979</v>
      </c>
      <c r="J1238">
        <v>6763</v>
      </c>
      <c r="K1238">
        <v>65559</v>
      </c>
      <c r="L1238">
        <v>12198</v>
      </c>
      <c r="M1238">
        <v>97599</v>
      </c>
      <c r="N1238" s="6" t="str">
        <f t="shared" si="19"/>
        <v>A2_R2_C2Hauts-de-France2035_2050RésineuxPrivé</v>
      </c>
    </row>
    <row r="1239" spans="1:14" x14ac:dyDescent="0.3">
      <c r="A1239" t="s">
        <v>219</v>
      </c>
      <c r="B1239" t="s">
        <v>23</v>
      </c>
      <c r="C1239" t="s">
        <v>215</v>
      </c>
      <c r="D1239" t="s">
        <v>115</v>
      </c>
      <c r="E1239" t="s">
        <v>113</v>
      </c>
      <c r="F1239">
        <v>18123</v>
      </c>
      <c r="G1239">
        <v>5780</v>
      </c>
      <c r="H1239">
        <v>4900</v>
      </c>
      <c r="I1239">
        <v>0</v>
      </c>
      <c r="J1239">
        <v>-2769</v>
      </c>
      <c r="K1239">
        <v>24293</v>
      </c>
      <c r="L1239">
        <v>8650</v>
      </c>
      <c r="M1239">
        <v>24788</v>
      </c>
      <c r="N1239" s="6" t="str">
        <f t="shared" si="19"/>
        <v>A2_R2_C2Hauts-de-France2035_2050RésineuxPublic</v>
      </c>
    </row>
    <row r="1240" spans="1:14" x14ac:dyDescent="0.3">
      <c r="A1240" t="s">
        <v>219</v>
      </c>
      <c r="B1240" t="s">
        <v>23</v>
      </c>
      <c r="C1240" t="s">
        <v>215</v>
      </c>
      <c r="D1240" t="s">
        <v>114</v>
      </c>
      <c r="E1240" t="s">
        <v>112</v>
      </c>
      <c r="F1240">
        <v>350636</v>
      </c>
      <c r="G1240">
        <v>657134</v>
      </c>
      <c r="H1240">
        <v>20241</v>
      </c>
      <c r="I1240">
        <v>2611</v>
      </c>
      <c r="J1240">
        <v>203437</v>
      </c>
      <c r="K1240">
        <v>905393</v>
      </c>
      <c r="L1240">
        <v>700068</v>
      </c>
      <c r="M1240">
        <v>1987620</v>
      </c>
      <c r="N1240" s="6" t="str">
        <f t="shared" si="19"/>
        <v>A2_R2_C2Hauts-de-France2035_2050FeuillusPrivé</v>
      </c>
    </row>
    <row r="1241" spans="1:14" x14ac:dyDescent="0.3">
      <c r="A1241" t="s">
        <v>219</v>
      </c>
      <c r="B1241" t="s">
        <v>23</v>
      </c>
      <c r="C1241" t="s">
        <v>215</v>
      </c>
      <c r="D1241" t="s">
        <v>114</v>
      </c>
      <c r="E1241" t="s">
        <v>113</v>
      </c>
      <c r="F1241">
        <v>131276</v>
      </c>
      <c r="G1241">
        <v>303679</v>
      </c>
      <c r="H1241">
        <v>50224</v>
      </c>
      <c r="I1241">
        <v>0</v>
      </c>
      <c r="J1241">
        <v>10819</v>
      </c>
      <c r="K1241">
        <v>390049</v>
      </c>
      <c r="L1241">
        <v>101929</v>
      </c>
      <c r="M1241">
        <v>504961</v>
      </c>
      <c r="N1241" s="6" t="str">
        <f t="shared" si="19"/>
        <v>A2_R2_C2Hauts-de-France2035_2050FeuillusPublic</v>
      </c>
    </row>
    <row r="1242" spans="1:14" x14ac:dyDescent="0.3">
      <c r="A1242" t="s">
        <v>219</v>
      </c>
      <c r="B1242" t="s">
        <v>24</v>
      </c>
      <c r="C1242" t="s">
        <v>214</v>
      </c>
      <c r="D1242" t="s">
        <v>115</v>
      </c>
      <c r="E1242" t="s">
        <v>112</v>
      </c>
      <c r="F1242">
        <v>47171</v>
      </c>
      <c r="G1242">
        <v>12937</v>
      </c>
      <c r="H1242">
        <v>1751</v>
      </c>
      <c r="I1242">
        <v>3932</v>
      </c>
      <c r="J1242">
        <v>6550</v>
      </c>
      <c r="K1242">
        <v>63158</v>
      </c>
      <c r="L1242">
        <v>12682</v>
      </c>
      <c r="M1242">
        <v>89028</v>
      </c>
      <c r="N1242" s="6" t="str">
        <f t="shared" si="19"/>
        <v>A2_R2_C3Hauts-de-France2020_2035RésineuxPrivé</v>
      </c>
    </row>
    <row r="1243" spans="1:14" x14ac:dyDescent="0.3">
      <c r="A1243" t="s">
        <v>219</v>
      </c>
      <c r="B1243" t="s">
        <v>24</v>
      </c>
      <c r="C1243" t="s">
        <v>214</v>
      </c>
      <c r="D1243" t="s">
        <v>115</v>
      </c>
      <c r="E1243" t="s">
        <v>113</v>
      </c>
      <c r="F1243">
        <v>21221</v>
      </c>
      <c r="G1243">
        <v>7400</v>
      </c>
      <c r="H1243">
        <v>5643</v>
      </c>
      <c r="I1243">
        <v>1867</v>
      </c>
      <c r="J1243">
        <v>-3167</v>
      </c>
      <c r="K1243">
        <v>29140</v>
      </c>
      <c r="L1243">
        <v>7461</v>
      </c>
      <c r="M1243">
        <v>27018</v>
      </c>
      <c r="N1243" s="6" t="str">
        <f t="shared" si="19"/>
        <v>A2_R2_C3Hauts-de-France2020_2035RésineuxPublic</v>
      </c>
    </row>
    <row r="1244" spans="1:14" x14ac:dyDescent="0.3">
      <c r="A1244" t="s">
        <v>219</v>
      </c>
      <c r="B1244" t="s">
        <v>24</v>
      </c>
      <c r="C1244" t="s">
        <v>214</v>
      </c>
      <c r="D1244" t="s">
        <v>114</v>
      </c>
      <c r="E1244" t="s">
        <v>112</v>
      </c>
      <c r="F1244">
        <v>350788</v>
      </c>
      <c r="G1244">
        <v>541351</v>
      </c>
      <c r="H1244">
        <v>10535</v>
      </c>
      <c r="I1244">
        <v>34206</v>
      </c>
      <c r="J1244">
        <v>180356</v>
      </c>
      <c r="K1244">
        <v>832076</v>
      </c>
      <c r="L1244">
        <v>657181</v>
      </c>
      <c r="M1244">
        <v>1769767</v>
      </c>
      <c r="N1244" s="6" t="str">
        <f t="shared" si="19"/>
        <v>A2_R2_C3Hauts-de-France2020_2035FeuillusPrivé</v>
      </c>
    </row>
    <row r="1245" spans="1:14" x14ac:dyDescent="0.3">
      <c r="A1245" t="s">
        <v>219</v>
      </c>
      <c r="B1245" t="s">
        <v>24</v>
      </c>
      <c r="C1245" t="s">
        <v>214</v>
      </c>
      <c r="D1245" t="s">
        <v>114</v>
      </c>
      <c r="E1245" t="s">
        <v>113</v>
      </c>
      <c r="F1245">
        <v>129677</v>
      </c>
      <c r="G1245">
        <v>280972</v>
      </c>
      <c r="H1245">
        <v>49189</v>
      </c>
      <c r="I1245">
        <v>14678</v>
      </c>
      <c r="J1245">
        <v>19451</v>
      </c>
      <c r="K1245">
        <v>368303</v>
      </c>
      <c r="L1245">
        <v>89723</v>
      </c>
      <c r="M1245">
        <v>487802</v>
      </c>
      <c r="N1245" s="6" t="str">
        <f t="shared" si="19"/>
        <v>A2_R2_C3Hauts-de-France2020_2035FeuillusPublic</v>
      </c>
    </row>
    <row r="1246" spans="1:14" x14ac:dyDescent="0.3">
      <c r="A1246" t="s">
        <v>219</v>
      </c>
      <c r="B1246" t="s">
        <v>24</v>
      </c>
      <c r="C1246" t="s">
        <v>215</v>
      </c>
      <c r="D1246" t="s">
        <v>115</v>
      </c>
      <c r="E1246" t="s">
        <v>112</v>
      </c>
      <c r="F1246">
        <v>37603</v>
      </c>
      <c r="G1246">
        <v>17144</v>
      </c>
      <c r="H1246">
        <v>829</v>
      </c>
      <c r="I1246">
        <v>814</v>
      </c>
      <c r="J1246">
        <v>7737</v>
      </c>
      <c r="K1246">
        <v>57312</v>
      </c>
      <c r="L1246">
        <v>15144</v>
      </c>
      <c r="M1246">
        <v>95096</v>
      </c>
      <c r="N1246" s="6" t="str">
        <f t="shared" si="19"/>
        <v>A2_R2_C3Hauts-de-France2035_2050RésineuxPrivé</v>
      </c>
    </row>
    <row r="1247" spans="1:14" x14ac:dyDescent="0.3">
      <c r="A1247" t="s">
        <v>219</v>
      </c>
      <c r="B1247" t="s">
        <v>24</v>
      </c>
      <c r="C1247" t="s">
        <v>215</v>
      </c>
      <c r="D1247" t="s">
        <v>115</v>
      </c>
      <c r="E1247" t="s">
        <v>113</v>
      </c>
      <c r="F1247">
        <v>16942</v>
      </c>
      <c r="G1247">
        <v>5478</v>
      </c>
      <c r="H1247">
        <v>5297</v>
      </c>
      <c r="I1247">
        <v>0</v>
      </c>
      <c r="J1247">
        <v>-2752</v>
      </c>
      <c r="K1247">
        <v>22809</v>
      </c>
      <c r="L1247">
        <v>9245</v>
      </c>
      <c r="M1247">
        <v>23919</v>
      </c>
      <c r="N1247" s="6" t="str">
        <f t="shared" si="19"/>
        <v>A2_R2_C3Hauts-de-France2035_2050RésineuxPublic</v>
      </c>
    </row>
    <row r="1248" spans="1:14" x14ac:dyDescent="0.3">
      <c r="A1248" t="s">
        <v>219</v>
      </c>
      <c r="B1248" t="s">
        <v>24</v>
      </c>
      <c r="C1248" t="s">
        <v>215</v>
      </c>
      <c r="D1248" t="s">
        <v>114</v>
      </c>
      <c r="E1248" t="s">
        <v>112</v>
      </c>
      <c r="F1248">
        <v>302672</v>
      </c>
      <c r="G1248">
        <v>528847</v>
      </c>
      <c r="H1248">
        <v>7582</v>
      </c>
      <c r="I1248">
        <v>2384</v>
      </c>
      <c r="J1248">
        <v>154221</v>
      </c>
      <c r="K1248">
        <v>749217</v>
      </c>
      <c r="L1248">
        <v>764707</v>
      </c>
      <c r="M1248">
        <v>1787931</v>
      </c>
      <c r="N1248" s="6" t="str">
        <f t="shared" si="19"/>
        <v>A2_R2_C3Hauts-de-France2035_2050FeuillusPrivé</v>
      </c>
    </row>
    <row r="1249" spans="1:14" x14ac:dyDescent="0.3">
      <c r="A1249" t="s">
        <v>219</v>
      </c>
      <c r="B1249" t="s">
        <v>24</v>
      </c>
      <c r="C1249" t="s">
        <v>215</v>
      </c>
      <c r="D1249" t="s">
        <v>114</v>
      </c>
      <c r="E1249" t="s">
        <v>113</v>
      </c>
      <c r="F1249">
        <v>123973</v>
      </c>
      <c r="G1249">
        <v>280612</v>
      </c>
      <c r="H1249">
        <v>56185</v>
      </c>
      <c r="I1249">
        <v>0</v>
      </c>
      <c r="J1249">
        <v>-2567</v>
      </c>
      <c r="K1249">
        <v>362599</v>
      </c>
      <c r="L1249">
        <v>109940</v>
      </c>
      <c r="M1249">
        <v>460497</v>
      </c>
      <c r="N1249" s="6" t="str">
        <f t="shared" si="19"/>
        <v>A2_R2_C3Hauts-de-France2035_2050FeuillusPublic</v>
      </c>
    </row>
    <row r="1250" spans="1:14" x14ac:dyDescent="0.3">
      <c r="A1250" t="s">
        <v>219</v>
      </c>
      <c r="B1250" t="s">
        <v>25</v>
      </c>
      <c r="C1250" t="s">
        <v>214</v>
      </c>
      <c r="D1250" t="s">
        <v>115</v>
      </c>
      <c r="E1250" t="s">
        <v>112</v>
      </c>
      <c r="F1250">
        <v>70589</v>
      </c>
      <c r="G1250">
        <v>19156</v>
      </c>
      <c r="H1250">
        <v>2165</v>
      </c>
      <c r="I1250">
        <v>18495</v>
      </c>
      <c r="J1250">
        <v>4720</v>
      </c>
      <c r="K1250">
        <v>94278</v>
      </c>
      <c r="L1250">
        <v>19274</v>
      </c>
      <c r="M1250">
        <v>118322</v>
      </c>
      <c r="N1250" s="6" t="str">
        <f t="shared" si="19"/>
        <v>A3_R1_C1Hauts-de-France2020_2035RésineuxPrivé</v>
      </c>
    </row>
    <row r="1251" spans="1:14" x14ac:dyDescent="0.3">
      <c r="A1251" t="s">
        <v>219</v>
      </c>
      <c r="B1251" t="s">
        <v>25</v>
      </c>
      <c r="C1251" t="s">
        <v>214</v>
      </c>
      <c r="D1251" t="s">
        <v>115</v>
      </c>
      <c r="E1251" t="s">
        <v>113</v>
      </c>
      <c r="F1251">
        <v>23314</v>
      </c>
      <c r="G1251">
        <v>8245</v>
      </c>
      <c r="H1251">
        <v>3642</v>
      </c>
      <c r="I1251">
        <v>1880</v>
      </c>
      <c r="J1251">
        <v>-2537</v>
      </c>
      <c r="K1251">
        <v>32165</v>
      </c>
      <c r="L1251">
        <v>5187</v>
      </c>
      <c r="M1251">
        <v>29422</v>
      </c>
      <c r="N1251" s="6" t="str">
        <f t="shared" si="19"/>
        <v>A3_R1_C1Hauts-de-France2020_2035RésineuxPublic</v>
      </c>
    </row>
    <row r="1252" spans="1:14" x14ac:dyDescent="0.3">
      <c r="A1252" t="s">
        <v>219</v>
      </c>
      <c r="B1252" t="s">
        <v>25</v>
      </c>
      <c r="C1252" t="s">
        <v>214</v>
      </c>
      <c r="D1252" t="s">
        <v>114</v>
      </c>
      <c r="E1252" t="s">
        <v>112</v>
      </c>
      <c r="F1252">
        <v>453706</v>
      </c>
      <c r="G1252">
        <v>844869</v>
      </c>
      <c r="H1252">
        <v>33264</v>
      </c>
      <c r="I1252">
        <v>138884</v>
      </c>
      <c r="J1252">
        <v>182900</v>
      </c>
      <c r="K1252">
        <v>1187308</v>
      </c>
      <c r="L1252">
        <v>421464</v>
      </c>
      <c r="M1252">
        <v>1911985</v>
      </c>
      <c r="N1252" s="6" t="str">
        <f t="shared" si="19"/>
        <v>A3_R1_C1Hauts-de-France2020_2035FeuillusPrivé</v>
      </c>
    </row>
    <row r="1253" spans="1:14" x14ac:dyDescent="0.3">
      <c r="A1253" t="s">
        <v>219</v>
      </c>
      <c r="B1253" t="s">
        <v>25</v>
      </c>
      <c r="C1253" t="s">
        <v>214</v>
      </c>
      <c r="D1253" t="s">
        <v>114</v>
      </c>
      <c r="E1253" t="s">
        <v>113</v>
      </c>
      <c r="F1253">
        <v>155177</v>
      </c>
      <c r="G1253">
        <v>331289</v>
      </c>
      <c r="H1253">
        <v>34283</v>
      </c>
      <c r="I1253">
        <v>33764</v>
      </c>
      <c r="J1253">
        <v>20386</v>
      </c>
      <c r="K1253">
        <v>435060</v>
      </c>
      <c r="L1253">
        <v>61271</v>
      </c>
      <c r="M1253">
        <v>530196</v>
      </c>
      <c r="N1253" s="6" t="str">
        <f t="shared" si="19"/>
        <v>A3_R1_C1Hauts-de-France2020_2035FeuillusPublic</v>
      </c>
    </row>
    <row r="1254" spans="1:14" x14ac:dyDescent="0.3">
      <c r="A1254" t="s">
        <v>219</v>
      </c>
      <c r="B1254" t="s">
        <v>25</v>
      </c>
      <c r="C1254" t="s">
        <v>215</v>
      </c>
      <c r="D1254" t="s">
        <v>115</v>
      </c>
      <c r="E1254" t="s">
        <v>112</v>
      </c>
      <c r="F1254">
        <v>75516</v>
      </c>
      <c r="G1254">
        <v>39170</v>
      </c>
      <c r="H1254">
        <v>1747</v>
      </c>
      <c r="I1254">
        <v>32152</v>
      </c>
      <c r="J1254">
        <v>7775</v>
      </c>
      <c r="K1254">
        <v>118584</v>
      </c>
      <c r="L1254">
        <v>26268</v>
      </c>
      <c r="M1254">
        <v>166933</v>
      </c>
      <c r="N1254" s="6" t="str">
        <f t="shared" si="19"/>
        <v>A3_R1_C1Hauts-de-France2035_2050RésineuxPrivé</v>
      </c>
    </row>
    <row r="1255" spans="1:14" x14ac:dyDescent="0.3">
      <c r="A1255" t="s">
        <v>219</v>
      </c>
      <c r="B1255" t="s">
        <v>25</v>
      </c>
      <c r="C1255" t="s">
        <v>215</v>
      </c>
      <c r="D1255" t="s">
        <v>115</v>
      </c>
      <c r="E1255" t="s">
        <v>113</v>
      </c>
      <c r="F1255">
        <v>21758</v>
      </c>
      <c r="G1255">
        <v>7221</v>
      </c>
      <c r="H1255">
        <v>2527</v>
      </c>
      <c r="I1255">
        <v>0</v>
      </c>
      <c r="J1255">
        <v>-1883</v>
      </c>
      <c r="K1255">
        <v>29545</v>
      </c>
      <c r="L1255">
        <v>4812</v>
      </c>
      <c r="M1255">
        <v>28312</v>
      </c>
      <c r="N1255" s="6" t="str">
        <f t="shared" si="19"/>
        <v>A3_R1_C1Hauts-de-France2035_2050RésineuxPublic</v>
      </c>
    </row>
    <row r="1256" spans="1:14" x14ac:dyDescent="0.3">
      <c r="A1256" t="s">
        <v>219</v>
      </c>
      <c r="B1256" t="s">
        <v>25</v>
      </c>
      <c r="C1256" t="s">
        <v>215</v>
      </c>
      <c r="D1256" t="s">
        <v>114</v>
      </c>
      <c r="E1256" t="s">
        <v>112</v>
      </c>
      <c r="F1256">
        <v>564748</v>
      </c>
      <c r="G1256">
        <v>1191140</v>
      </c>
      <c r="H1256">
        <v>93122</v>
      </c>
      <c r="I1256">
        <v>33179</v>
      </c>
      <c r="J1256">
        <v>141098</v>
      </c>
      <c r="K1256">
        <v>1554475</v>
      </c>
      <c r="L1256">
        <v>285719</v>
      </c>
      <c r="M1256">
        <v>2138104</v>
      </c>
      <c r="N1256" s="6" t="str">
        <f t="shared" si="19"/>
        <v>A3_R1_C1Hauts-de-France2035_2050FeuillusPrivé</v>
      </c>
    </row>
    <row r="1257" spans="1:14" x14ac:dyDescent="0.3">
      <c r="A1257" t="s">
        <v>219</v>
      </c>
      <c r="B1257" t="s">
        <v>25</v>
      </c>
      <c r="C1257" t="s">
        <v>215</v>
      </c>
      <c r="D1257" t="s">
        <v>114</v>
      </c>
      <c r="E1257" t="s">
        <v>113</v>
      </c>
      <c r="F1257">
        <v>178746</v>
      </c>
      <c r="G1257">
        <v>390248</v>
      </c>
      <c r="H1257">
        <v>28892</v>
      </c>
      <c r="I1257">
        <v>3599</v>
      </c>
      <c r="J1257">
        <v>-3833</v>
      </c>
      <c r="K1257">
        <v>508046</v>
      </c>
      <c r="L1257">
        <v>47134</v>
      </c>
      <c r="M1257">
        <v>544463</v>
      </c>
      <c r="N1257" s="6" t="str">
        <f t="shared" si="19"/>
        <v>A3_R1_C1Hauts-de-France2035_2050FeuillusPublic</v>
      </c>
    </row>
    <row r="1258" spans="1:14" x14ac:dyDescent="0.3">
      <c r="A1258" t="s">
        <v>219</v>
      </c>
      <c r="B1258" t="s">
        <v>26</v>
      </c>
      <c r="C1258" t="s">
        <v>214</v>
      </c>
      <c r="D1258" t="s">
        <v>115</v>
      </c>
      <c r="E1258" t="s">
        <v>112</v>
      </c>
      <c r="F1258">
        <v>70589</v>
      </c>
      <c r="G1258">
        <v>19156</v>
      </c>
      <c r="H1258">
        <v>2165</v>
      </c>
      <c r="I1258">
        <v>18495</v>
      </c>
      <c r="J1258">
        <v>4720</v>
      </c>
      <c r="K1258">
        <v>94278</v>
      </c>
      <c r="L1258">
        <v>19274</v>
      </c>
      <c r="M1258">
        <v>118322</v>
      </c>
      <c r="N1258" s="6" t="str">
        <f t="shared" si="19"/>
        <v>A3_R1_C2Hauts-de-France2020_2035RésineuxPrivé</v>
      </c>
    </row>
    <row r="1259" spans="1:14" x14ac:dyDescent="0.3">
      <c r="A1259" t="s">
        <v>219</v>
      </c>
      <c r="B1259" t="s">
        <v>26</v>
      </c>
      <c r="C1259" t="s">
        <v>214</v>
      </c>
      <c r="D1259" t="s">
        <v>115</v>
      </c>
      <c r="E1259" t="s">
        <v>113</v>
      </c>
      <c r="F1259">
        <v>23314</v>
      </c>
      <c r="G1259">
        <v>8245</v>
      </c>
      <c r="H1259">
        <v>3642</v>
      </c>
      <c r="I1259">
        <v>1880</v>
      </c>
      <c r="J1259">
        <v>-2537</v>
      </c>
      <c r="K1259">
        <v>32165</v>
      </c>
      <c r="L1259">
        <v>5187</v>
      </c>
      <c r="M1259">
        <v>29422</v>
      </c>
      <c r="N1259" s="6" t="str">
        <f t="shared" si="19"/>
        <v>A3_R1_C2Hauts-de-France2020_2035RésineuxPublic</v>
      </c>
    </row>
    <row r="1260" spans="1:14" x14ac:dyDescent="0.3">
      <c r="A1260" t="s">
        <v>219</v>
      </c>
      <c r="B1260" t="s">
        <v>26</v>
      </c>
      <c r="C1260" t="s">
        <v>214</v>
      </c>
      <c r="D1260" t="s">
        <v>114</v>
      </c>
      <c r="E1260" t="s">
        <v>112</v>
      </c>
      <c r="F1260">
        <v>453706</v>
      </c>
      <c r="G1260">
        <v>844869</v>
      </c>
      <c r="H1260">
        <v>33264</v>
      </c>
      <c r="I1260">
        <v>138884</v>
      </c>
      <c r="J1260">
        <v>182900</v>
      </c>
      <c r="K1260">
        <v>1187308</v>
      </c>
      <c r="L1260">
        <v>421464</v>
      </c>
      <c r="M1260">
        <v>1911985</v>
      </c>
      <c r="N1260" s="6" t="str">
        <f t="shared" si="19"/>
        <v>A3_R1_C2Hauts-de-France2020_2035FeuillusPrivé</v>
      </c>
    </row>
    <row r="1261" spans="1:14" x14ac:dyDescent="0.3">
      <c r="A1261" t="s">
        <v>219</v>
      </c>
      <c r="B1261" t="s">
        <v>26</v>
      </c>
      <c r="C1261" t="s">
        <v>214</v>
      </c>
      <c r="D1261" t="s">
        <v>114</v>
      </c>
      <c r="E1261" t="s">
        <v>113</v>
      </c>
      <c r="F1261">
        <v>155177</v>
      </c>
      <c r="G1261">
        <v>331289</v>
      </c>
      <c r="H1261">
        <v>34283</v>
      </c>
      <c r="I1261">
        <v>33764</v>
      </c>
      <c r="J1261">
        <v>20386</v>
      </c>
      <c r="K1261">
        <v>435060</v>
      </c>
      <c r="L1261">
        <v>61271</v>
      </c>
      <c r="M1261">
        <v>530196</v>
      </c>
      <c r="N1261" s="6" t="str">
        <f t="shared" si="19"/>
        <v>A3_R1_C2Hauts-de-France2020_2035FeuillusPublic</v>
      </c>
    </row>
    <row r="1262" spans="1:14" x14ac:dyDescent="0.3">
      <c r="A1262" t="s">
        <v>219</v>
      </c>
      <c r="B1262" t="s">
        <v>26</v>
      </c>
      <c r="C1262" t="s">
        <v>215</v>
      </c>
      <c r="D1262" t="s">
        <v>115</v>
      </c>
      <c r="E1262" t="s">
        <v>112</v>
      </c>
      <c r="F1262">
        <v>67609</v>
      </c>
      <c r="G1262">
        <v>35415</v>
      </c>
      <c r="H1262">
        <v>2164</v>
      </c>
      <c r="I1262">
        <v>31406</v>
      </c>
      <c r="J1262">
        <v>7466</v>
      </c>
      <c r="K1262">
        <v>106491</v>
      </c>
      <c r="L1262">
        <v>35789</v>
      </c>
      <c r="M1262">
        <v>163756</v>
      </c>
      <c r="N1262" s="6" t="str">
        <f t="shared" si="19"/>
        <v>A3_R1_C2Hauts-de-France2035_2050RésineuxPrivé</v>
      </c>
    </row>
    <row r="1263" spans="1:14" x14ac:dyDescent="0.3">
      <c r="A1263" t="s">
        <v>219</v>
      </c>
      <c r="B1263" t="s">
        <v>26</v>
      </c>
      <c r="C1263" t="s">
        <v>215</v>
      </c>
      <c r="D1263" t="s">
        <v>115</v>
      </c>
      <c r="E1263" t="s">
        <v>113</v>
      </c>
      <c r="F1263">
        <v>19796</v>
      </c>
      <c r="G1263">
        <v>6323</v>
      </c>
      <c r="H1263">
        <v>4725</v>
      </c>
      <c r="I1263">
        <v>0</v>
      </c>
      <c r="J1263">
        <v>-2908</v>
      </c>
      <c r="K1263">
        <v>26555</v>
      </c>
      <c r="L1263">
        <v>8822</v>
      </c>
      <c r="M1263">
        <v>26676</v>
      </c>
      <c r="N1263" s="6" t="str">
        <f t="shared" si="19"/>
        <v>A3_R1_C2Hauts-de-France2035_2050RésineuxPublic</v>
      </c>
    </row>
    <row r="1264" spans="1:14" x14ac:dyDescent="0.3">
      <c r="A1264" t="s">
        <v>219</v>
      </c>
      <c r="B1264" t="s">
        <v>26</v>
      </c>
      <c r="C1264" t="s">
        <v>215</v>
      </c>
      <c r="D1264" t="s">
        <v>114</v>
      </c>
      <c r="E1264" t="s">
        <v>112</v>
      </c>
      <c r="F1264">
        <v>432919</v>
      </c>
      <c r="G1264">
        <v>843626</v>
      </c>
      <c r="H1264">
        <v>58124</v>
      </c>
      <c r="I1264">
        <v>32835</v>
      </c>
      <c r="J1264">
        <v>114465</v>
      </c>
      <c r="K1264">
        <v>1141542</v>
      </c>
      <c r="L1264">
        <v>610737</v>
      </c>
      <c r="M1264">
        <v>1973064</v>
      </c>
      <c r="N1264" s="6" t="str">
        <f t="shared" si="19"/>
        <v>A3_R1_C2Hauts-de-France2035_2050FeuillusPrivé</v>
      </c>
    </row>
    <row r="1265" spans="1:14" x14ac:dyDescent="0.3">
      <c r="A1265" t="s">
        <v>219</v>
      </c>
      <c r="B1265" t="s">
        <v>26</v>
      </c>
      <c r="C1265" t="s">
        <v>215</v>
      </c>
      <c r="D1265" t="s">
        <v>114</v>
      </c>
      <c r="E1265" t="s">
        <v>113</v>
      </c>
      <c r="F1265">
        <v>147128</v>
      </c>
      <c r="G1265">
        <v>330201</v>
      </c>
      <c r="H1265">
        <v>49382</v>
      </c>
      <c r="I1265">
        <v>3561</v>
      </c>
      <c r="J1265">
        <v>-13025</v>
      </c>
      <c r="K1265">
        <v>427725</v>
      </c>
      <c r="L1265">
        <v>98188</v>
      </c>
      <c r="M1265">
        <v>494490</v>
      </c>
      <c r="N1265" s="6" t="str">
        <f t="shared" si="19"/>
        <v>A3_R1_C2Hauts-de-France2035_2050FeuillusPublic</v>
      </c>
    </row>
    <row r="1266" spans="1:14" x14ac:dyDescent="0.3">
      <c r="A1266" t="s">
        <v>219</v>
      </c>
      <c r="B1266" t="s">
        <v>27</v>
      </c>
      <c r="C1266" t="s">
        <v>214</v>
      </c>
      <c r="D1266" t="s">
        <v>115</v>
      </c>
      <c r="E1266" t="s">
        <v>112</v>
      </c>
      <c r="F1266">
        <v>61473</v>
      </c>
      <c r="G1266">
        <v>16227</v>
      </c>
      <c r="H1266">
        <v>2540</v>
      </c>
      <c r="I1266">
        <v>18394</v>
      </c>
      <c r="J1266">
        <v>4619</v>
      </c>
      <c r="K1266">
        <v>81735</v>
      </c>
      <c r="L1266">
        <v>24722</v>
      </c>
      <c r="M1266">
        <v>111827</v>
      </c>
      <c r="N1266" s="6" t="str">
        <f t="shared" si="19"/>
        <v>A3_R1_C3Hauts-de-France2020_2035RésineuxPrivé</v>
      </c>
    </row>
    <row r="1267" spans="1:14" x14ac:dyDescent="0.3">
      <c r="A1267" t="s">
        <v>219</v>
      </c>
      <c r="B1267" t="s">
        <v>27</v>
      </c>
      <c r="C1267" t="s">
        <v>214</v>
      </c>
      <c r="D1267" t="s">
        <v>115</v>
      </c>
      <c r="E1267" t="s">
        <v>113</v>
      </c>
      <c r="F1267">
        <v>21708</v>
      </c>
      <c r="G1267">
        <v>7588</v>
      </c>
      <c r="H1267">
        <v>5616</v>
      </c>
      <c r="I1267">
        <v>1868</v>
      </c>
      <c r="J1267">
        <v>-3334</v>
      </c>
      <c r="K1267">
        <v>29828</v>
      </c>
      <c r="L1267">
        <v>7538</v>
      </c>
      <c r="M1267">
        <v>27297</v>
      </c>
      <c r="N1267" s="6" t="str">
        <f t="shared" si="19"/>
        <v>A3_R1_C3Hauts-de-France2020_2035RésineuxPublic</v>
      </c>
    </row>
    <row r="1268" spans="1:14" x14ac:dyDescent="0.3">
      <c r="A1268" t="s">
        <v>219</v>
      </c>
      <c r="B1268" t="s">
        <v>27</v>
      </c>
      <c r="C1268" t="s">
        <v>214</v>
      </c>
      <c r="D1268" t="s">
        <v>114</v>
      </c>
      <c r="E1268" t="s">
        <v>112</v>
      </c>
      <c r="F1268">
        <v>381346</v>
      </c>
      <c r="G1268">
        <v>644284</v>
      </c>
      <c r="H1268">
        <v>30574</v>
      </c>
      <c r="I1268">
        <v>137495</v>
      </c>
      <c r="J1268">
        <v>129937</v>
      </c>
      <c r="K1268">
        <v>948871</v>
      </c>
      <c r="L1268">
        <v>628897</v>
      </c>
      <c r="M1268">
        <v>1762713</v>
      </c>
      <c r="N1268" s="6" t="str">
        <f t="shared" si="19"/>
        <v>A3_R1_C3Hauts-de-France2020_2035FeuillusPrivé</v>
      </c>
    </row>
    <row r="1269" spans="1:14" x14ac:dyDescent="0.3">
      <c r="A1269" t="s">
        <v>219</v>
      </c>
      <c r="B1269" t="s">
        <v>27</v>
      </c>
      <c r="C1269" t="s">
        <v>214</v>
      </c>
      <c r="D1269" t="s">
        <v>114</v>
      </c>
      <c r="E1269" t="s">
        <v>113</v>
      </c>
      <c r="F1269">
        <v>137815</v>
      </c>
      <c r="G1269">
        <v>294098</v>
      </c>
      <c r="H1269">
        <v>49355</v>
      </c>
      <c r="I1269">
        <v>33753</v>
      </c>
      <c r="J1269">
        <v>9461</v>
      </c>
      <c r="K1269">
        <v>386613</v>
      </c>
      <c r="L1269">
        <v>89316</v>
      </c>
      <c r="M1269">
        <v>487827</v>
      </c>
      <c r="N1269" s="6" t="str">
        <f t="shared" si="19"/>
        <v>A3_R1_C3Hauts-de-France2020_2035FeuillusPublic</v>
      </c>
    </row>
    <row r="1270" spans="1:14" x14ac:dyDescent="0.3">
      <c r="A1270" t="s">
        <v>219</v>
      </c>
      <c r="B1270" t="s">
        <v>27</v>
      </c>
      <c r="C1270" t="s">
        <v>215</v>
      </c>
      <c r="D1270" t="s">
        <v>115</v>
      </c>
      <c r="E1270" t="s">
        <v>112</v>
      </c>
      <c r="F1270">
        <v>60062</v>
      </c>
      <c r="G1270">
        <v>30547</v>
      </c>
      <c r="H1270">
        <v>1779</v>
      </c>
      <c r="I1270">
        <v>26019</v>
      </c>
      <c r="J1270">
        <v>6876</v>
      </c>
      <c r="K1270">
        <v>93768</v>
      </c>
      <c r="L1270">
        <v>54495</v>
      </c>
      <c r="M1270">
        <v>167783</v>
      </c>
      <c r="N1270" s="6" t="str">
        <f t="shared" si="19"/>
        <v>A3_R1_C3Hauts-de-France2035_2050RésineuxPrivé</v>
      </c>
    </row>
    <row r="1271" spans="1:14" x14ac:dyDescent="0.3">
      <c r="A1271" t="s">
        <v>219</v>
      </c>
      <c r="B1271" t="s">
        <v>27</v>
      </c>
      <c r="C1271" t="s">
        <v>215</v>
      </c>
      <c r="D1271" t="s">
        <v>115</v>
      </c>
      <c r="E1271" t="s">
        <v>113</v>
      </c>
      <c r="F1271">
        <v>18068</v>
      </c>
      <c r="G1271">
        <v>5863</v>
      </c>
      <c r="H1271">
        <v>4847</v>
      </c>
      <c r="I1271">
        <v>0</v>
      </c>
      <c r="J1271">
        <v>-2517</v>
      </c>
      <c r="K1271">
        <v>24358</v>
      </c>
      <c r="L1271">
        <v>9367</v>
      </c>
      <c r="M1271">
        <v>26104</v>
      </c>
      <c r="N1271" s="6" t="str">
        <f t="shared" si="19"/>
        <v>A3_R1_C3Hauts-de-France2035_2050RésineuxPublic</v>
      </c>
    </row>
    <row r="1272" spans="1:14" x14ac:dyDescent="0.3">
      <c r="A1272" t="s">
        <v>219</v>
      </c>
      <c r="B1272" t="s">
        <v>27</v>
      </c>
      <c r="C1272" t="s">
        <v>215</v>
      </c>
      <c r="D1272" t="s">
        <v>114</v>
      </c>
      <c r="E1272" t="s">
        <v>112</v>
      </c>
      <c r="F1272">
        <v>377167</v>
      </c>
      <c r="G1272">
        <v>683627</v>
      </c>
      <c r="H1272">
        <v>38582</v>
      </c>
      <c r="I1272">
        <v>29996</v>
      </c>
      <c r="J1272">
        <v>86420</v>
      </c>
      <c r="K1272">
        <v>949237</v>
      </c>
      <c r="L1272">
        <v>697974</v>
      </c>
      <c r="M1272">
        <v>1798905</v>
      </c>
      <c r="N1272" s="6" t="str">
        <f t="shared" si="19"/>
        <v>A3_R1_C3Hauts-de-France2035_2050FeuillusPrivé</v>
      </c>
    </row>
    <row r="1273" spans="1:14" x14ac:dyDescent="0.3">
      <c r="A1273" t="s">
        <v>219</v>
      </c>
      <c r="B1273" t="s">
        <v>27</v>
      </c>
      <c r="C1273" t="s">
        <v>215</v>
      </c>
      <c r="D1273" t="s">
        <v>114</v>
      </c>
      <c r="E1273" t="s">
        <v>113</v>
      </c>
      <c r="F1273">
        <v>136358</v>
      </c>
      <c r="G1273">
        <v>299974</v>
      </c>
      <c r="H1273">
        <v>55092</v>
      </c>
      <c r="I1273">
        <v>3252</v>
      </c>
      <c r="J1273">
        <v>-19694</v>
      </c>
      <c r="K1273">
        <v>390858</v>
      </c>
      <c r="L1273">
        <v>106995</v>
      </c>
      <c r="M1273">
        <v>454003</v>
      </c>
      <c r="N1273" s="6" t="str">
        <f t="shared" si="19"/>
        <v>A3_R1_C3Hauts-de-France2035_2050FeuillusPublic</v>
      </c>
    </row>
    <row r="1274" spans="1:14" x14ac:dyDescent="0.3">
      <c r="A1274" t="s">
        <v>219</v>
      </c>
      <c r="B1274" t="s">
        <v>28</v>
      </c>
      <c r="C1274" t="s">
        <v>214</v>
      </c>
      <c r="D1274" t="s">
        <v>115</v>
      </c>
      <c r="E1274" t="s">
        <v>112</v>
      </c>
      <c r="F1274">
        <v>61636</v>
      </c>
      <c r="G1274">
        <v>18116</v>
      </c>
      <c r="H1274">
        <v>2345</v>
      </c>
      <c r="I1274">
        <v>3799</v>
      </c>
      <c r="J1274">
        <v>3707</v>
      </c>
      <c r="K1274">
        <v>83663</v>
      </c>
      <c r="L1274">
        <v>7890</v>
      </c>
      <c r="M1274">
        <v>95242</v>
      </c>
      <c r="N1274" s="6" t="str">
        <f t="shared" si="19"/>
        <v>A3_R2_C1Hauts-de-France2020_2035RésineuxPrivé</v>
      </c>
    </row>
    <row r="1275" spans="1:14" x14ac:dyDescent="0.3">
      <c r="A1275" t="s">
        <v>219</v>
      </c>
      <c r="B1275" t="s">
        <v>28</v>
      </c>
      <c r="C1275" t="s">
        <v>214</v>
      </c>
      <c r="D1275" t="s">
        <v>115</v>
      </c>
      <c r="E1275" t="s">
        <v>113</v>
      </c>
      <c r="F1275">
        <v>23418</v>
      </c>
      <c r="G1275">
        <v>8294</v>
      </c>
      <c r="H1275">
        <v>3641</v>
      </c>
      <c r="I1275">
        <v>1880</v>
      </c>
      <c r="J1275">
        <v>-2678</v>
      </c>
      <c r="K1275">
        <v>32325</v>
      </c>
      <c r="L1275">
        <v>5079</v>
      </c>
      <c r="M1275">
        <v>29070</v>
      </c>
      <c r="N1275" s="6" t="str">
        <f t="shared" si="19"/>
        <v>A3_R2_C1Hauts-de-France2020_2035RésineuxPublic</v>
      </c>
    </row>
    <row r="1276" spans="1:14" x14ac:dyDescent="0.3">
      <c r="A1276" t="s">
        <v>219</v>
      </c>
      <c r="B1276" t="s">
        <v>28</v>
      </c>
      <c r="C1276" t="s">
        <v>214</v>
      </c>
      <c r="D1276" t="s">
        <v>114</v>
      </c>
      <c r="E1276" t="s">
        <v>112</v>
      </c>
      <c r="F1276">
        <v>448047</v>
      </c>
      <c r="G1276">
        <v>812240</v>
      </c>
      <c r="H1276">
        <v>37724</v>
      </c>
      <c r="I1276">
        <v>34749</v>
      </c>
      <c r="J1276">
        <v>204584</v>
      </c>
      <c r="K1276">
        <v>1152989</v>
      </c>
      <c r="L1276">
        <v>419586</v>
      </c>
      <c r="M1276">
        <v>1918342</v>
      </c>
      <c r="N1276" s="6" t="str">
        <f t="shared" si="19"/>
        <v>A3_R2_C1Hauts-de-France2020_2035FeuillusPrivé</v>
      </c>
    </row>
    <row r="1277" spans="1:14" x14ac:dyDescent="0.3">
      <c r="A1277" t="s">
        <v>219</v>
      </c>
      <c r="B1277" t="s">
        <v>28</v>
      </c>
      <c r="C1277" t="s">
        <v>214</v>
      </c>
      <c r="D1277" t="s">
        <v>114</v>
      </c>
      <c r="E1277" t="s">
        <v>113</v>
      </c>
      <c r="F1277">
        <v>150419</v>
      </c>
      <c r="G1277">
        <v>323842</v>
      </c>
      <c r="H1277">
        <v>34447</v>
      </c>
      <c r="I1277">
        <v>14884</v>
      </c>
      <c r="J1277">
        <v>26626</v>
      </c>
      <c r="K1277">
        <v>424639</v>
      </c>
      <c r="L1277">
        <v>61135</v>
      </c>
      <c r="M1277">
        <v>530597</v>
      </c>
      <c r="N1277" s="6" t="str">
        <f t="shared" si="19"/>
        <v>A3_R2_C1Hauts-de-France2020_2035FeuillusPublic</v>
      </c>
    </row>
    <row r="1278" spans="1:14" x14ac:dyDescent="0.3">
      <c r="A1278" t="s">
        <v>219</v>
      </c>
      <c r="B1278" t="s">
        <v>28</v>
      </c>
      <c r="C1278" t="s">
        <v>215</v>
      </c>
      <c r="D1278" t="s">
        <v>115</v>
      </c>
      <c r="E1278" t="s">
        <v>112</v>
      </c>
      <c r="F1278">
        <v>60063</v>
      </c>
      <c r="G1278">
        <v>26380</v>
      </c>
      <c r="H1278">
        <v>1770</v>
      </c>
      <c r="I1278">
        <v>1001</v>
      </c>
      <c r="J1278">
        <v>1884</v>
      </c>
      <c r="K1278">
        <v>90372</v>
      </c>
      <c r="L1278">
        <v>5230</v>
      </c>
      <c r="M1278">
        <v>100271</v>
      </c>
      <c r="N1278" s="6" t="str">
        <f t="shared" si="19"/>
        <v>A3_R2_C1Hauts-de-France2035_2050RésineuxPrivé</v>
      </c>
    </row>
    <row r="1279" spans="1:14" x14ac:dyDescent="0.3">
      <c r="A1279" t="s">
        <v>219</v>
      </c>
      <c r="B1279" t="s">
        <v>28</v>
      </c>
      <c r="C1279" t="s">
        <v>215</v>
      </c>
      <c r="D1279" t="s">
        <v>115</v>
      </c>
      <c r="E1279" t="s">
        <v>113</v>
      </c>
      <c r="F1279">
        <v>21210</v>
      </c>
      <c r="G1279">
        <v>7049</v>
      </c>
      <c r="H1279">
        <v>2361</v>
      </c>
      <c r="I1279">
        <v>0</v>
      </c>
      <c r="J1279">
        <v>-2370</v>
      </c>
      <c r="K1279">
        <v>28799</v>
      </c>
      <c r="L1279">
        <v>4632</v>
      </c>
      <c r="M1279">
        <v>26144</v>
      </c>
      <c r="N1279" s="6" t="str">
        <f t="shared" si="19"/>
        <v>A3_R2_C1Hauts-de-France2035_2050RésineuxPublic</v>
      </c>
    </row>
    <row r="1280" spans="1:14" x14ac:dyDescent="0.3">
      <c r="A1280" t="s">
        <v>219</v>
      </c>
      <c r="B1280" t="s">
        <v>28</v>
      </c>
      <c r="C1280" t="s">
        <v>215</v>
      </c>
      <c r="D1280" t="s">
        <v>114</v>
      </c>
      <c r="E1280" t="s">
        <v>112</v>
      </c>
      <c r="F1280">
        <v>540362</v>
      </c>
      <c r="G1280">
        <v>1183816</v>
      </c>
      <c r="H1280">
        <v>94997</v>
      </c>
      <c r="I1280">
        <v>2639</v>
      </c>
      <c r="J1280">
        <v>140567</v>
      </c>
      <c r="K1280">
        <v>1524739</v>
      </c>
      <c r="L1280">
        <v>285517</v>
      </c>
      <c r="M1280">
        <v>2105759</v>
      </c>
      <c r="N1280" s="6" t="str">
        <f t="shared" si="19"/>
        <v>A3_R2_C1Hauts-de-France2035_2050FeuillusPrivé</v>
      </c>
    </row>
    <row r="1281" spans="1:14" x14ac:dyDescent="0.3">
      <c r="A1281" t="s">
        <v>219</v>
      </c>
      <c r="B1281" t="s">
        <v>28</v>
      </c>
      <c r="C1281" t="s">
        <v>215</v>
      </c>
      <c r="D1281" t="s">
        <v>114</v>
      </c>
      <c r="E1281" t="s">
        <v>113</v>
      </c>
      <c r="F1281">
        <v>173106</v>
      </c>
      <c r="G1281">
        <v>384187</v>
      </c>
      <c r="H1281">
        <v>27259</v>
      </c>
      <c r="I1281">
        <v>0</v>
      </c>
      <c r="J1281">
        <v>1940</v>
      </c>
      <c r="K1281">
        <v>497323</v>
      </c>
      <c r="L1281">
        <v>49195</v>
      </c>
      <c r="M1281">
        <v>546568</v>
      </c>
      <c r="N1281" s="6" t="str">
        <f t="shared" si="19"/>
        <v>A3_R2_C1Hauts-de-France2035_2050FeuillusPublic</v>
      </c>
    </row>
    <row r="1282" spans="1:14" x14ac:dyDescent="0.3">
      <c r="A1282" t="s">
        <v>219</v>
      </c>
      <c r="B1282" t="s">
        <v>29</v>
      </c>
      <c r="C1282" t="s">
        <v>214</v>
      </c>
      <c r="D1282" t="s">
        <v>115</v>
      </c>
      <c r="E1282" t="s">
        <v>112</v>
      </c>
      <c r="F1282">
        <v>61636</v>
      </c>
      <c r="G1282">
        <v>18116</v>
      </c>
      <c r="H1282">
        <v>2345</v>
      </c>
      <c r="I1282">
        <v>3799</v>
      </c>
      <c r="J1282">
        <v>3707</v>
      </c>
      <c r="K1282">
        <v>83663</v>
      </c>
      <c r="L1282">
        <v>7890</v>
      </c>
      <c r="M1282">
        <v>95242</v>
      </c>
      <c r="N1282" s="6" t="str">
        <f t="shared" si="19"/>
        <v>A3_R2_C2Hauts-de-France2020_2035RésineuxPrivé</v>
      </c>
    </row>
    <row r="1283" spans="1:14" x14ac:dyDescent="0.3">
      <c r="A1283" t="s">
        <v>219</v>
      </c>
      <c r="B1283" t="s">
        <v>29</v>
      </c>
      <c r="C1283" t="s">
        <v>214</v>
      </c>
      <c r="D1283" t="s">
        <v>115</v>
      </c>
      <c r="E1283" t="s">
        <v>113</v>
      </c>
      <c r="F1283">
        <v>23418</v>
      </c>
      <c r="G1283">
        <v>8294</v>
      </c>
      <c r="H1283">
        <v>3641</v>
      </c>
      <c r="I1283">
        <v>1880</v>
      </c>
      <c r="J1283">
        <v>-2678</v>
      </c>
      <c r="K1283">
        <v>32325</v>
      </c>
      <c r="L1283">
        <v>5079</v>
      </c>
      <c r="M1283">
        <v>29070</v>
      </c>
      <c r="N1283" s="6" t="str">
        <f t="shared" ref="N1283:N1346" si="20">B1283&amp;A1283&amp;C1283&amp;D1283&amp;E1283</f>
        <v>A3_R2_C2Hauts-de-France2020_2035RésineuxPublic</v>
      </c>
    </row>
    <row r="1284" spans="1:14" x14ac:dyDescent="0.3">
      <c r="A1284" t="s">
        <v>219</v>
      </c>
      <c r="B1284" t="s">
        <v>29</v>
      </c>
      <c r="C1284" t="s">
        <v>214</v>
      </c>
      <c r="D1284" t="s">
        <v>114</v>
      </c>
      <c r="E1284" t="s">
        <v>112</v>
      </c>
      <c r="F1284">
        <v>448047</v>
      </c>
      <c r="G1284">
        <v>812240</v>
      </c>
      <c r="H1284">
        <v>37724</v>
      </c>
      <c r="I1284">
        <v>34749</v>
      </c>
      <c r="J1284">
        <v>204584</v>
      </c>
      <c r="K1284">
        <v>1152989</v>
      </c>
      <c r="L1284">
        <v>419586</v>
      </c>
      <c r="M1284">
        <v>1918342</v>
      </c>
      <c r="N1284" s="6" t="str">
        <f t="shared" si="20"/>
        <v>A3_R2_C2Hauts-de-France2020_2035FeuillusPrivé</v>
      </c>
    </row>
    <row r="1285" spans="1:14" x14ac:dyDescent="0.3">
      <c r="A1285" t="s">
        <v>219</v>
      </c>
      <c r="B1285" t="s">
        <v>29</v>
      </c>
      <c r="C1285" t="s">
        <v>214</v>
      </c>
      <c r="D1285" t="s">
        <v>114</v>
      </c>
      <c r="E1285" t="s">
        <v>113</v>
      </c>
      <c r="F1285">
        <v>150419</v>
      </c>
      <c r="G1285">
        <v>323842</v>
      </c>
      <c r="H1285">
        <v>34447</v>
      </c>
      <c r="I1285">
        <v>14884</v>
      </c>
      <c r="J1285">
        <v>26626</v>
      </c>
      <c r="K1285">
        <v>424639</v>
      </c>
      <c r="L1285">
        <v>61135</v>
      </c>
      <c r="M1285">
        <v>530597</v>
      </c>
      <c r="N1285" s="6" t="str">
        <f t="shared" si="20"/>
        <v>A3_R2_C2Hauts-de-France2020_2035FeuillusPublic</v>
      </c>
    </row>
    <row r="1286" spans="1:14" x14ac:dyDescent="0.3">
      <c r="A1286" t="s">
        <v>219</v>
      </c>
      <c r="B1286" t="s">
        <v>29</v>
      </c>
      <c r="C1286" t="s">
        <v>215</v>
      </c>
      <c r="D1286" t="s">
        <v>115</v>
      </c>
      <c r="E1286" t="s">
        <v>112</v>
      </c>
      <c r="F1286">
        <v>51768</v>
      </c>
      <c r="G1286">
        <v>22568</v>
      </c>
      <c r="H1286">
        <v>1848</v>
      </c>
      <c r="I1286">
        <v>979</v>
      </c>
      <c r="J1286">
        <v>2250</v>
      </c>
      <c r="K1286">
        <v>77788</v>
      </c>
      <c r="L1286">
        <v>10901</v>
      </c>
      <c r="M1286">
        <v>94672</v>
      </c>
      <c r="N1286" s="6" t="str">
        <f t="shared" si="20"/>
        <v>A3_R2_C2Hauts-de-France2035_2050RésineuxPrivé</v>
      </c>
    </row>
    <row r="1287" spans="1:14" x14ac:dyDescent="0.3">
      <c r="A1287" t="s">
        <v>219</v>
      </c>
      <c r="B1287" t="s">
        <v>29</v>
      </c>
      <c r="C1287" t="s">
        <v>215</v>
      </c>
      <c r="D1287" t="s">
        <v>115</v>
      </c>
      <c r="E1287" t="s">
        <v>113</v>
      </c>
      <c r="F1287">
        <v>20611</v>
      </c>
      <c r="G1287">
        <v>6596</v>
      </c>
      <c r="H1287">
        <v>4621</v>
      </c>
      <c r="I1287">
        <v>0</v>
      </c>
      <c r="J1287">
        <v>-4044</v>
      </c>
      <c r="K1287">
        <v>27659</v>
      </c>
      <c r="L1287">
        <v>8333</v>
      </c>
      <c r="M1287">
        <v>24157</v>
      </c>
      <c r="N1287" s="6" t="str">
        <f t="shared" si="20"/>
        <v>A3_R2_C2Hauts-de-France2035_2050RésineuxPublic</v>
      </c>
    </row>
    <row r="1288" spans="1:14" x14ac:dyDescent="0.3">
      <c r="A1288" t="s">
        <v>219</v>
      </c>
      <c r="B1288" t="s">
        <v>29</v>
      </c>
      <c r="C1288" t="s">
        <v>215</v>
      </c>
      <c r="D1288" t="s">
        <v>114</v>
      </c>
      <c r="E1288" t="s">
        <v>112</v>
      </c>
      <c r="F1288">
        <v>399737</v>
      </c>
      <c r="G1288">
        <v>796532</v>
      </c>
      <c r="H1288">
        <v>41579</v>
      </c>
      <c r="I1288">
        <v>2611</v>
      </c>
      <c r="J1288">
        <v>122409</v>
      </c>
      <c r="K1288">
        <v>1068415</v>
      </c>
      <c r="L1288">
        <v>638293</v>
      </c>
      <c r="M1288">
        <v>1941050</v>
      </c>
      <c r="N1288" s="6" t="str">
        <f t="shared" si="20"/>
        <v>A3_R2_C2Hauts-de-France2035_2050FeuillusPrivé</v>
      </c>
    </row>
    <row r="1289" spans="1:14" x14ac:dyDescent="0.3">
      <c r="A1289" t="s">
        <v>219</v>
      </c>
      <c r="B1289" t="s">
        <v>29</v>
      </c>
      <c r="C1289" t="s">
        <v>215</v>
      </c>
      <c r="D1289" t="s">
        <v>114</v>
      </c>
      <c r="E1289" t="s">
        <v>113</v>
      </c>
      <c r="F1289">
        <v>151101</v>
      </c>
      <c r="G1289">
        <v>343436</v>
      </c>
      <c r="H1289">
        <v>49187</v>
      </c>
      <c r="I1289">
        <v>0</v>
      </c>
      <c r="J1289">
        <v>-22072</v>
      </c>
      <c r="K1289">
        <v>442635</v>
      </c>
      <c r="L1289">
        <v>97499</v>
      </c>
      <c r="M1289">
        <v>491848</v>
      </c>
      <c r="N1289" s="6" t="str">
        <f t="shared" si="20"/>
        <v>A3_R2_C2Hauts-de-France2035_2050FeuillusPublic</v>
      </c>
    </row>
    <row r="1290" spans="1:14" x14ac:dyDescent="0.3">
      <c r="A1290" t="s">
        <v>219</v>
      </c>
      <c r="B1290" t="s">
        <v>30</v>
      </c>
      <c r="C1290" t="s">
        <v>214</v>
      </c>
      <c r="D1290" t="s">
        <v>115</v>
      </c>
      <c r="E1290" t="s">
        <v>112</v>
      </c>
      <c r="F1290">
        <v>51729</v>
      </c>
      <c r="G1290">
        <v>14840</v>
      </c>
      <c r="H1290">
        <v>2561</v>
      </c>
      <c r="I1290">
        <v>3781</v>
      </c>
      <c r="J1290">
        <v>4443</v>
      </c>
      <c r="K1290">
        <v>69896</v>
      </c>
      <c r="L1290">
        <v>11600</v>
      </c>
      <c r="M1290">
        <v>88233</v>
      </c>
      <c r="N1290" s="6" t="str">
        <f t="shared" si="20"/>
        <v>A3_R2_C3Hauts-de-France2020_2035RésineuxPrivé</v>
      </c>
    </row>
    <row r="1291" spans="1:14" x14ac:dyDescent="0.3">
      <c r="A1291" t="s">
        <v>219</v>
      </c>
      <c r="B1291" t="s">
        <v>30</v>
      </c>
      <c r="C1291" t="s">
        <v>214</v>
      </c>
      <c r="D1291" t="s">
        <v>115</v>
      </c>
      <c r="E1291" t="s">
        <v>113</v>
      </c>
      <c r="F1291">
        <v>21802</v>
      </c>
      <c r="G1291">
        <v>7623</v>
      </c>
      <c r="H1291">
        <v>5619</v>
      </c>
      <c r="I1291">
        <v>1868</v>
      </c>
      <c r="J1291">
        <v>-3463</v>
      </c>
      <c r="K1291">
        <v>29966</v>
      </c>
      <c r="L1291">
        <v>7429</v>
      </c>
      <c r="M1291">
        <v>26944</v>
      </c>
      <c r="N1291" s="6" t="str">
        <f t="shared" si="20"/>
        <v>A3_R2_C3Hauts-de-France2020_2035RésineuxPublic</v>
      </c>
    </row>
    <row r="1292" spans="1:14" x14ac:dyDescent="0.3">
      <c r="A1292" t="s">
        <v>219</v>
      </c>
      <c r="B1292" t="s">
        <v>30</v>
      </c>
      <c r="C1292" t="s">
        <v>214</v>
      </c>
      <c r="D1292" t="s">
        <v>114</v>
      </c>
      <c r="E1292" t="s">
        <v>112</v>
      </c>
      <c r="F1292">
        <v>383443</v>
      </c>
      <c r="G1292">
        <v>636426</v>
      </c>
      <c r="H1292">
        <v>31268</v>
      </c>
      <c r="I1292">
        <v>33790</v>
      </c>
      <c r="J1292">
        <v>130964</v>
      </c>
      <c r="K1292">
        <v>943160</v>
      </c>
      <c r="L1292">
        <v>629842</v>
      </c>
      <c r="M1292">
        <v>1760988</v>
      </c>
      <c r="N1292" s="6" t="str">
        <f t="shared" si="20"/>
        <v>A3_R2_C3Hauts-de-France2020_2035FeuillusPrivé</v>
      </c>
    </row>
    <row r="1293" spans="1:14" x14ac:dyDescent="0.3">
      <c r="A1293" t="s">
        <v>219</v>
      </c>
      <c r="B1293" t="s">
        <v>30</v>
      </c>
      <c r="C1293" t="s">
        <v>214</v>
      </c>
      <c r="D1293" t="s">
        <v>114</v>
      </c>
      <c r="E1293" t="s">
        <v>113</v>
      </c>
      <c r="F1293">
        <v>134035</v>
      </c>
      <c r="G1293">
        <v>289086</v>
      </c>
      <c r="H1293">
        <v>49366</v>
      </c>
      <c r="I1293">
        <v>14645</v>
      </c>
      <c r="J1293">
        <v>13470</v>
      </c>
      <c r="K1293">
        <v>379319</v>
      </c>
      <c r="L1293">
        <v>89006</v>
      </c>
      <c r="M1293">
        <v>486934</v>
      </c>
      <c r="N1293" s="6" t="str">
        <f t="shared" si="20"/>
        <v>A3_R2_C3Hauts-de-France2020_2035FeuillusPublic</v>
      </c>
    </row>
    <row r="1294" spans="1:14" x14ac:dyDescent="0.3">
      <c r="A1294" t="s">
        <v>219</v>
      </c>
      <c r="B1294" t="s">
        <v>30</v>
      </c>
      <c r="C1294" t="s">
        <v>215</v>
      </c>
      <c r="D1294" t="s">
        <v>115</v>
      </c>
      <c r="E1294" t="s">
        <v>112</v>
      </c>
      <c r="F1294">
        <v>47745</v>
      </c>
      <c r="G1294">
        <v>20144</v>
      </c>
      <c r="H1294">
        <v>1788</v>
      </c>
      <c r="I1294">
        <v>814</v>
      </c>
      <c r="J1294">
        <v>2645</v>
      </c>
      <c r="K1294">
        <v>71062</v>
      </c>
      <c r="L1294">
        <v>13484</v>
      </c>
      <c r="M1294">
        <v>91430</v>
      </c>
      <c r="N1294" s="6" t="str">
        <f t="shared" si="20"/>
        <v>A3_R2_C3Hauts-de-France2035_2050RésineuxPrivé</v>
      </c>
    </row>
    <row r="1295" spans="1:14" x14ac:dyDescent="0.3">
      <c r="A1295" t="s">
        <v>219</v>
      </c>
      <c r="B1295" t="s">
        <v>30</v>
      </c>
      <c r="C1295" t="s">
        <v>215</v>
      </c>
      <c r="D1295" t="s">
        <v>115</v>
      </c>
      <c r="E1295" t="s">
        <v>113</v>
      </c>
      <c r="F1295">
        <v>17680</v>
      </c>
      <c r="G1295">
        <v>5731</v>
      </c>
      <c r="H1295">
        <v>5131</v>
      </c>
      <c r="I1295">
        <v>0</v>
      </c>
      <c r="J1295">
        <v>-2998</v>
      </c>
      <c r="K1295">
        <v>23822</v>
      </c>
      <c r="L1295">
        <v>8912</v>
      </c>
      <c r="M1295">
        <v>23881</v>
      </c>
      <c r="N1295" s="6" t="str">
        <f t="shared" si="20"/>
        <v>A3_R2_C3Hauts-de-France2035_2050RésineuxPublic</v>
      </c>
    </row>
    <row r="1296" spans="1:14" x14ac:dyDescent="0.3">
      <c r="A1296" t="s">
        <v>219</v>
      </c>
      <c r="B1296" t="s">
        <v>30</v>
      </c>
      <c r="C1296" t="s">
        <v>215</v>
      </c>
      <c r="D1296" t="s">
        <v>114</v>
      </c>
      <c r="E1296" t="s">
        <v>112</v>
      </c>
      <c r="F1296">
        <v>353686</v>
      </c>
      <c r="G1296">
        <v>660921</v>
      </c>
      <c r="H1296">
        <v>36094</v>
      </c>
      <c r="I1296">
        <v>2384</v>
      </c>
      <c r="J1296">
        <v>84842</v>
      </c>
      <c r="K1296">
        <v>906041</v>
      </c>
      <c r="L1296">
        <v>698339</v>
      </c>
      <c r="M1296">
        <v>1752485</v>
      </c>
      <c r="N1296" s="6" t="str">
        <f t="shared" si="20"/>
        <v>A3_R2_C3Hauts-de-France2035_2050FeuillusPrivé</v>
      </c>
    </row>
    <row r="1297" spans="1:14" x14ac:dyDescent="0.3">
      <c r="A1297" t="s">
        <v>219</v>
      </c>
      <c r="B1297" t="s">
        <v>30</v>
      </c>
      <c r="C1297" t="s">
        <v>215</v>
      </c>
      <c r="D1297" t="s">
        <v>114</v>
      </c>
      <c r="E1297" t="s">
        <v>113</v>
      </c>
      <c r="F1297">
        <v>132272</v>
      </c>
      <c r="G1297">
        <v>294988</v>
      </c>
      <c r="H1297">
        <v>55814</v>
      </c>
      <c r="I1297">
        <v>0</v>
      </c>
      <c r="J1297">
        <v>-15091</v>
      </c>
      <c r="K1297">
        <v>382382</v>
      </c>
      <c r="L1297">
        <v>107124</v>
      </c>
      <c r="M1297">
        <v>454331</v>
      </c>
      <c r="N1297" s="6" t="str">
        <f t="shared" si="20"/>
        <v>A3_R2_C3Hauts-de-France2035_2050FeuillusPublic</v>
      </c>
    </row>
    <row r="1298" spans="1:14" x14ac:dyDescent="0.3">
      <c r="A1298" t="s">
        <v>219</v>
      </c>
      <c r="B1298" t="s">
        <v>31</v>
      </c>
      <c r="C1298" t="s">
        <v>214</v>
      </c>
      <c r="D1298" t="s">
        <v>115</v>
      </c>
      <c r="E1298" t="s">
        <v>112</v>
      </c>
      <c r="F1298">
        <v>66468</v>
      </c>
      <c r="G1298">
        <v>17812</v>
      </c>
      <c r="H1298">
        <v>2183</v>
      </c>
      <c r="I1298">
        <v>18457</v>
      </c>
      <c r="J1298">
        <v>6504</v>
      </c>
      <c r="K1298">
        <v>88578</v>
      </c>
      <c r="L1298">
        <v>19221</v>
      </c>
      <c r="M1298">
        <v>118058</v>
      </c>
      <c r="N1298" s="6" t="str">
        <f t="shared" si="20"/>
        <v>B1_R1_C1Hauts-de-France2020_2035RésineuxPrivé</v>
      </c>
    </row>
    <row r="1299" spans="1:14" x14ac:dyDescent="0.3">
      <c r="A1299" t="s">
        <v>219</v>
      </c>
      <c r="B1299" t="s">
        <v>31</v>
      </c>
      <c r="C1299" t="s">
        <v>214</v>
      </c>
      <c r="D1299" t="s">
        <v>115</v>
      </c>
      <c r="E1299" t="s">
        <v>113</v>
      </c>
      <c r="F1299">
        <v>22338</v>
      </c>
      <c r="G1299">
        <v>7931</v>
      </c>
      <c r="H1299">
        <v>3642</v>
      </c>
      <c r="I1299">
        <v>1831</v>
      </c>
      <c r="J1299">
        <v>-1985</v>
      </c>
      <c r="K1299">
        <v>30847</v>
      </c>
      <c r="L1299">
        <v>5162</v>
      </c>
      <c r="M1299">
        <v>29699</v>
      </c>
      <c r="N1299" s="6" t="str">
        <f t="shared" si="20"/>
        <v>B1_R1_C1Hauts-de-France2020_2035RésineuxPublic</v>
      </c>
    </row>
    <row r="1300" spans="1:14" x14ac:dyDescent="0.3">
      <c r="A1300" t="s">
        <v>219</v>
      </c>
      <c r="B1300" t="s">
        <v>31</v>
      </c>
      <c r="C1300" t="s">
        <v>214</v>
      </c>
      <c r="D1300" t="s">
        <v>114</v>
      </c>
      <c r="E1300" t="s">
        <v>112</v>
      </c>
      <c r="F1300">
        <v>412884</v>
      </c>
      <c r="G1300">
        <v>731170</v>
      </c>
      <c r="H1300">
        <v>32883</v>
      </c>
      <c r="I1300">
        <v>138250</v>
      </c>
      <c r="J1300">
        <v>255842</v>
      </c>
      <c r="K1300">
        <v>1052661</v>
      </c>
      <c r="L1300">
        <v>425507</v>
      </c>
      <c r="M1300">
        <v>1919209</v>
      </c>
      <c r="N1300" s="6" t="str">
        <f t="shared" si="20"/>
        <v>B1_R1_C1Hauts-de-France2020_2035FeuillusPrivé</v>
      </c>
    </row>
    <row r="1301" spans="1:14" x14ac:dyDescent="0.3">
      <c r="A1301" t="s">
        <v>219</v>
      </c>
      <c r="B1301" t="s">
        <v>31</v>
      </c>
      <c r="C1301" t="s">
        <v>214</v>
      </c>
      <c r="D1301" t="s">
        <v>114</v>
      </c>
      <c r="E1301" t="s">
        <v>113</v>
      </c>
      <c r="F1301">
        <v>145980</v>
      </c>
      <c r="G1301">
        <v>312529</v>
      </c>
      <c r="H1301">
        <v>34047</v>
      </c>
      <c r="I1301">
        <v>33857</v>
      </c>
      <c r="J1301">
        <v>34541</v>
      </c>
      <c r="K1301">
        <v>410193</v>
      </c>
      <c r="L1301">
        <v>61761</v>
      </c>
      <c r="M1301">
        <v>532416</v>
      </c>
      <c r="N1301" s="6" t="str">
        <f t="shared" si="20"/>
        <v>B1_R1_C1Hauts-de-France2020_2035FeuillusPublic</v>
      </c>
    </row>
    <row r="1302" spans="1:14" x14ac:dyDescent="0.3">
      <c r="A1302" t="s">
        <v>219</v>
      </c>
      <c r="B1302" t="s">
        <v>31</v>
      </c>
      <c r="C1302" t="s">
        <v>215</v>
      </c>
      <c r="D1302" t="s">
        <v>115</v>
      </c>
      <c r="E1302" t="s">
        <v>112</v>
      </c>
      <c r="F1302">
        <v>66458</v>
      </c>
      <c r="G1302">
        <v>35355</v>
      </c>
      <c r="H1302">
        <v>845</v>
      </c>
      <c r="I1302">
        <v>32152</v>
      </c>
      <c r="J1302">
        <v>13082</v>
      </c>
      <c r="K1302">
        <v>105255</v>
      </c>
      <c r="L1302">
        <v>27769</v>
      </c>
      <c r="M1302">
        <v>171130</v>
      </c>
      <c r="N1302" s="6" t="str">
        <f t="shared" si="20"/>
        <v>B1_R1_C1Hauts-de-France2035_2050RésineuxPrivé</v>
      </c>
    </row>
    <row r="1303" spans="1:14" x14ac:dyDescent="0.3">
      <c r="A1303" t="s">
        <v>219</v>
      </c>
      <c r="B1303" t="s">
        <v>31</v>
      </c>
      <c r="C1303" t="s">
        <v>215</v>
      </c>
      <c r="D1303" t="s">
        <v>115</v>
      </c>
      <c r="E1303" t="s">
        <v>113</v>
      </c>
      <c r="F1303">
        <v>19186</v>
      </c>
      <c r="G1303">
        <v>6202</v>
      </c>
      <c r="H1303">
        <v>2509</v>
      </c>
      <c r="I1303">
        <v>0</v>
      </c>
      <c r="J1303">
        <v>-439</v>
      </c>
      <c r="K1303">
        <v>25821</v>
      </c>
      <c r="L1303">
        <v>5217</v>
      </c>
      <c r="M1303">
        <v>29267</v>
      </c>
      <c r="N1303" s="6" t="str">
        <f t="shared" si="20"/>
        <v>B1_R1_C1Hauts-de-France2035_2050RésineuxPublic</v>
      </c>
    </row>
    <row r="1304" spans="1:14" x14ac:dyDescent="0.3">
      <c r="A1304" t="s">
        <v>219</v>
      </c>
      <c r="B1304" t="s">
        <v>31</v>
      </c>
      <c r="C1304" t="s">
        <v>215</v>
      </c>
      <c r="D1304" t="s">
        <v>114</v>
      </c>
      <c r="E1304" t="s">
        <v>112</v>
      </c>
      <c r="F1304">
        <v>413313</v>
      </c>
      <c r="G1304">
        <v>791787</v>
      </c>
      <c r="H1304">
        <v>23719</v>
      </c>
      <c r="I1304">
        <v>33179</v>
      </c>
      <c r="J1304">
        <v>390045</v>
      </c>
      <c r="K1304">
        <v>1080371</v>
      </c>
      <c r="L1304">
        <v>398186</v>
      </c>
      <c r="M1304">
        <v>2235510</v>
      </c>
      <c r="N1304" s="6" t="str">
        <f t="shared" si="20"/>
        <v>B1_R1_C1Hauts-de-France2035_2050FeuillusPrivé</v>
      </c>
    </row>
    <row r="1305" spans="1:14" x14ac:dyDescent="0.3">
      <c r="A1305" t="s">
        <v>219</v>
      </c>
      <c r="B1305" t="s">
        <v>31</v>
      </c>
      <c r="C1305" t="s">
        <v>215</v>
      </c>
      <c r="D1305" t="s">
        <v>114</v>
      </c>
      <c r="E1305" t="s">
        <v>113</v>
      </c>
      <c r="F1305">
        <v>143063</v>
      </c>
      <c r="G1305">
        <v>330218</v>
      </c>
      <c r="H1305">
        <v>26154</v>
      </c>
      <c r="I1305">
        <v>3599</v>
      </c>
      <c r="J1305">
        <v>51280</v>
      </c>
      <c r="K1305">
        <v>424567</v>
      </c>
      <c r="L1305">
        <v>54145</v>
      </c>
      <c r="M1305">
        <v>570207</v>
      </c>
      <c r="N1305" s="6" t="str">
        <f t="shared" si="20"/>
        <v>B1_R1_C1Hauts-de-France2035_2050FeuillusPublic</v>
      </c>
    </row>
    <row r="1306" spans="1:14" x14ac:dyDescent="0.3">
      <c r="A1306" t="s">
        <v>219</v>
      </c>
      <c r="B1306" t="s">
        <v>33</v>
      </c>
      <c r="C1306" t="s">
        <v>214</v>
      </c>
      <c r="D1306" t="s">
        <v>115</v>
      </c>
      <c r="E1306" t="s">
        <v>112</v>
      </c>
      <c r="F1306">
        <v>66437</v>
      </c>
      <c r="G1306">
        <v>17847</v>
      </c>
      <c r="H1306">
        <v>2188</v>
      </c>
      <c r="I1306">
        <v>18457</v>
      </c>
      <c r="J1306">
        <v>6501</v>
      </c>
      <c r="K1306">
        <v>88580</v>
      </c>
      <c r="L1306">
        <v>19216</v>
      </c>
      <c r="M1306">
        <v>118056</v>
      </c>
      <c r="N1306" s="6" t="str">
        <f t="shared" si="20"/>
        <v>B1_R1_C2Hauts-de-France2020_2035RésineuxPrivé</v>
      </c>
    </row>
    <row r="1307" spans="1:14" x14ac:dyDescent="0.3">
      <c r="A1307" t="s">
        <v>219</v>
      </c>
      <c r="B1307" t="s">
        <v>33</v>
      </c>
      <c r="C1307" t="s">
        <v>214</v>
      </c>
      <c r="D1307" t="s">
        <v>115</v>
      </c>
      <c r="E1307" t="s">
        <v>113</v>
      </c>
      <c r="F1307">
        <v>22210</v>
      </c>
      <c r="G1307">
        <v>7891</v>
      </c>
      <c r="H1307">
        <v>3646</v>
      </c>
      <c r="I1307">
        <v>1831</v>
      </c>
      <c r="J1307">
        <v>-1923</v>
      </c>
      <c r="K1307">
        <v>30677</v>
      </c>
      <c r="L1307">
        <v>5163</v>
      </c>
      <c r="M1307">
        <v>29709</v>
      </c>
      <c r="N1307" s="6" t="str">
        <f t="shared" si="20"/>
        <v>B1_R1_C2Hauts-de-France2020_2035RésineuxPublic</v>
      </c>
    </row>
    <row r="1308" spans="1:14" x14ac:dyDescent="0.3">
      <c r="A1308" t="s">
        <v>219</v>
      </c>
      <c r="B1308" t="s">
        <v>33</v>
      </c>
      <c r="C1308" t="s">
        <v>214</v>
      </c>
      <c r="D1308" t="s">
        <v>114</v>
      </c>
      <c r="E1308" t="s">
        <v>112</v>
      </c>
      <c r="F1308">
        <v>412965</v>
      </c>
      <c r="G1308">
        <v>732740</v>
      </c>
      <c r="H1308">
        <v>33689</v>
      </c>
      <c r="I1308">
        <v>138250</v>
      </c>
      <c r="J1308">
        <v>255453</v>
      </c>
      <c r="K1308">
        <v>1054111</v>
      </c>
      <c r="L1308">
        <v>424742</v>
      </c>
      <c r="M1308">
        <v>1919126</v>
      </c>
      <c r="N1308" s="6" t="str">
        <f t="shared" si="20"/>
        <v>B1_R1_C2Hauts-de-France2020_2035FeuillusPrivé</v>
      </c>
    </row>
    <row r="1309" spans="1:14" x14ac:dyDescent="0.3">
      <c r="A1309" t="s">
        <v>219</v>
      </c>
      <c r="B1309" t="s">
        <v>33</v>
      </c>
      <c r="C1309" t="s">
        <v>214</v>
      </c>
      <c r="D1309" t="s">
        <v>114</v>
      </c>
      <c r="E1309" t="s">
        <v>113</v>
      </c>
      <c r="F1309">
        <v>145347</v>
      </c>
      <c r="G1309">
        <v>311191</v>
      </c>
      <c r="H1309">
        <v>34059</v>
      </c>
      <c r="I1309">
        <v>33857</v>
      </c>
      <c r="J1309">
        <v>35519</v>
      </c>
      <c r="K1309">
        <v>408436</v>
      </c>
      <c r="L1309">
        <v>61781</v>
      </c>
      <c r="M1309">
        <v>532521</v>
      </c>
      <c r="N1309" s="6" t="str">
        <f t="shared" si="20"/>
        <v>B1_R1_C2Hauts-de-France2020_2035FeuillusPublic</v>
      </c>
    </row>
    <row r="1310" spans="1:14" x14ac:dyDescent="0.3">
      <c r="A1310" t="s">
        <v>219</v>
      </c>
      <c r="B1310" t="s">
        <v>33</v>
      </c>
      <c r="C1310" t="s">
        <v>215</v>
      </c>
      <c r="D1310" t="s">
        <v>115</v>
      </c>
      <c r="E1310" t="s">
        <v>112</v>
      </c>
      <c r="F1310">
        <v>65540</v>
      </c>
      <c r="G1310">
        <v>34514</v>
      </c>
      <c r="H1310">
        <v>1583</v>
      </c>
      <c r="I1310">
        <v>31406</v>
      </c>
      <c r="J1310">
        <v>8861</v>
      </c>
      <c r="K1310">
        <v>103442</v>
      </c>
      <c r="L1310">
        <v>36668</v>
      </c>
      <c r="M1310">
        <v>165746</v>
      </c>
      <c r="N1310" s="6" t="str">
        <f t="shared" si="20"/>
        <v>B1_R1_C2Hauts-de-France2035_2050RésineuxPrivé</v>
      </c>
    </row>
    <row r="1311" spans="1:14" x14ac:dyDescent="0.3">
      <c r="A1311" t="s">
        <v>219</v>
      </c>
      <c r="B1311" t="s">
        <v>33</v>
      </c>
      <c r="C1311" t="s">
        <v>215</v>
      </c>
      <c r="D1311" t="s">
        <v>115</v>
      </c>
      <c r="E1311" t="s">
        <v>113</v>
      </c>
      <c r="F1311">
        <v>20099</v>
      </c>
      <c r="G1311">
        <v>6369</v>
      </c>
      <c r="H1311">
        <v>4867</v>
      </c>
      <c r="I1311">
        <v>0</v>
      </c>
      <c r="J1311">
        <v>-3041</v>
      </c>
      <c r="K1311">
        <v>26901</v>
      </c>
      <c r="L1311">
        <v>8980</v>
      </c>
      <c r="M1311">
        <v>26797</v>
      </c>
      <c r="N1311" s="6" t="str">
        <f t="shared" si="20"/>
        <v>B1_R1_C2Hauts-de-France2035_2050RésineuxPublic</v>
      </c>
    </row>
    <row r="1312" spans="1:14" x14ac:dyDescent="0.3">
      <c r="A1312" t="s">
        <v>219</v>
      </c>
      <c r="B1312" t="s">
        <v>33</v>
      </c>
      <c r="C1312" t="s">
        <v>215</v>
      </c>
      <c r="D1312" t="s">
        <v>114</v>
      </c>
      <c r="E1312" t="s">
        <v>112</v>
      </c>
      <c r="F1312">
        <v>408409</v>
      </c>
      <c r="G1312">
        <v>772406</v>
      </c>
      <c r="H1312">
        <v>42404</v>
      </c>
      <c r="I1312">
        <v>32835</v>
      </c>
      <c r="J1312">
        <v>155696</v>
      </c>
      <c r="K1312">
        <v>1057728</v>
      </c>
      <c r="L1312">
        <v>664660</v>
      </c>
      <c r="M1312">
        <v>2017455</v>
      </c>
      <c r="N1312" s="6" t="str">
        <f t="shared" si="20"/>
        <v>B1_R1_C2Hauts-de-France2035_2050FeuillusPrivé</v>
      </c>
    </row>
    <row r="1313" spans="1:14" x14ac:dyDescent="0.3">
      <c r="A1313" t="s">
        <v>219</v>
      </c>
      <c r="B1313" t="s">
        <v>33</v>
      </c>
      <c r="C1313" t="s">
        <v>215</v>
      </c>
      <c r="D1313" t="s">
        <v>114</v>
      </c>
      <c r="E1313" t="s">
        <v>113</v>
      </c>
      <c r="F1313">
        <v>145877</v>
      </c>
      <c r="G1313">
        <v>329798</v>
      </c>
      <c r="H1313">
        <v>49360</v>
      </c>
      <c r="I1313">
        <v>3561</v>
      </c>
      <c r="J1313">
        <v>-7224</v>
      </c>
      <c r="K1313">
        <v>426539</v>
      </c>
      <c r="L1313">
        <v>99909</v>
      </c>
      <c r="M1313">
        <v>506087</v>
      </c>
      <c r="N1313" s="6" t="str">
        <f t="shared" si="20"/>
        <v>B1_R1_C2Hauts-de-France2035_2050FeuillusPublic</v>
      </c>
    </row>
    <row r="1314" spans="1:14" x14ac:dyDescent="0.3">
      <c r="A1314" t="s">
        <v>219</v>
      </c>
      <c r="B1314" t="s">
        <v>35</v>
      </c>
      <c r="C1314" t="s">
        <v>214</v>
      </c>
      <c r="D1314" t="s">
        <v>115</v>
      </c>
      <c r="E1314" t="s">
        <v>112</v>
      </c>
      <c r="F1314">
        <v>65972</v>
      </c>
      <c r="G1314">
        <v>17631</v>
      </c>
      <c r="H1314">
        <v>2768</v>
      </c>
      <c r="I1314">
        <v>18130</v>
      </c>
      <c r="J1314">
        <v>2442</v>
      </c>
      <c r="K1314">
        <v>87871</v>
      </c>
      <c r="L1314">
        <v>24119</v>
      </c>
      <c r="M1314">
        <v>110708</v>
      </c>
      <c r="N1314" s="6" t="str">
        <f t="shared" si="20"/>
        <v>B1_R1_C3Hauts-de-France2020_2035RésineuxPrivé</v>
      </c>
    </row>
    <row r="1315" spans="1:14" x14ac:dyDescent="0.3">
      <c r="A1315" t="s">
        <v>219</v>
      </c>
      <c r="B1315" t="s">
        <v>35</v>
      </c>
      <c r="C1315" t="s">
        <v>214</v>
      </c>
      <c r="D1315" t="s">
        <v>115</v>
      </c>
      <c r="E1315" t="s">
        <v>113</v>
      </c>
      <c r="F1315">
        <v>23159</v>
      </c>
      <c r="G1315">
        <v>8091</v>
      </c>
      <c r="H1315">
        <v>5434</v>
      </c>
      <c r="I1315">
        <v>1819</v>
      </c>
      <c r="J1315">
        <v>-4013</v>
      </c>
      <c r="K1315">
        <v>31821</v>
      </c>
      <c r="L1315">
        <v>7406</v>
      </c>
      <c r="M1315">
        <v>27210</v>
      </c>
      <c r="N1315" s="6" t="str">
        <f t="shared" si="20"/>
        <v>B1_R1_C3Hauts-de-France2020_2035RésineuxPublic</v>
      </c>
    </row>
    <row r="1316" spans="1:14" x14ac:dyDescent="0.3">
      <c r="A1316" t="s">
        <v>219</v>
      </c>
      <c r="B1316" t="s">
        <v>35</v>
      </c>
      <c r="C1316" t="s">
        <v>214</v>
      </c>
      <c r="D1316" t="s">
        <v>114</v>
      </c>
      <c r="E1316" t="s">
        <v>112</v>
      </c>
      <c r="F1316">
        <v>410478</v>
      </c>
      <c r="G1316">
        <v>729485</v>
      </c>
      <c r="H1316">
        <v>44536</v>
      </c>
      <c r="I1316">
        <v>136481</v>
      </c>
      <c r="J1316">
        <v>81755</v>
      </c>
      <c r="K1316">
        <v>1048263</v>
      </c>
      <c r="L1316">
        <v>605653</v>
      </c>
      <c r="M1316">
        <v>1748584</v>
      </c>
      <c r="N1316" s="6" t="str">
        <f t="shared" si="20"/>
        <v>B1_R1_C3Hauts-de-France2020_2035FeuillusPrivé</v>
      </c>
    </row>
    <row r="1317" spans="1:14" x14ac:dyDescent="0.3">
      <c r="A1317" t="s">
        <v>219</v>
      </c>
      <c r="B1317" t="s">
        <v>35</v>
      </c>
      <c r="C1317" t="s">
        <v>214</v>
      </c>
      <c r="D1317" t="s">
        <v>114</v>
      </c>
      <c r="E1317" t="s">
        <v>113</v>
      </c>
      <c r="F1317">
        <v>147655</v>
      </c>
      <c r="G1317">
        <v>313757</v>
      </c>
      <c r="H1317">
        <v>48439</v>
      </c>
      <c r="I1317">
        <v>33101</v>
      </c>
      <c r="J1317">
        <v>-5986</v>
      </c>
      <c r="K1317">
        <v>412848</v>
      </c>
      <c r="L1317">
        <v>88165</v>
      </c>
      <c r="M1317">
        <v>483842</v>
      </c>
      <c r="N1317" s="6" t="str">
        <f t="shared" si="20"/>
        <v>B1_R1_C3Hauts-de-France2020_2035FeuillusPublic</v>
      </c>
    </row>
    <row r="1318" spans="1:14" x14ac:dyDescent="0.3">
      <c r="A1318" t="s">
        <v>219</v>
      </c>
      <c r="B1318" t="s">
        <v>35</v>
      </c>
      <c r="C1318" t="s">
        <v>215</v>
      </c>
      <c r="D1318" t="s">
        <v>115</v>
      </c>
      <c r="E1318" t="s">
        <v>112</v>
      </c>
      <c r="F1318">
        <v>64695</v>
      </c>
      <c r="G1318">
        <v>32355</v>
      </c>
      <c r="H1318">
        <v>2481</v>
      </c>
      <c r="I1318">
        <v>26019</v>
      </c>
      <c r="J1318">
        <v>4486</v>
      </c>
      <c r="K1318">
        <v>100415</v>
      </c>
      <c r="L1318">
        <v>53191</v>
      </c>
      <c r="M1318">
        <v>165947</v>
      </c>
      <c r="N1318" s="6" t="str">
        <f t="shared" si="20"/>
        <v>B1_R1_C3Hauts-de-France2035_2050RésineuxPrivé</v>
      </c>
    </row>
    <row r="1319" spans="1:14" x14ac:dyDescent="0.3">
      <c r="A1319" t="s">
        <v>219</v>
      </c>
      <c r="B1319" t="s">
        <v>35</v>
      </c>
      <c r="C1319" t="s">
        <v>215</v>
      </c>
      <c r="D1319" t="s">
        <v>115</v>
      </c>
      <c r="E1319" t="s">
        <v>113</v>
      </c>
      <c r="F1319">
        <v>19472</v>
      </c>
      <c r="G1319">
        <v>6346</v>
      </c>
      <c r="H1319">
        <v>4486</v>
      </c>
      <c r="I1319">
        <v>0</v>
      </c>
      <c r="J1319">
        <v>-3329</v>
      </c>
      <c r="K1319">
        <v>26282</v>
      </c>
      <c r="L1319">
        <v>9071</v>
      </c>
      <c r="M1319">
        <v>25387</v>
      </c>
      <c r="N1319" s="6" t="str">
        <f t="shared" si="20"/>
        <v>B1_R1_C3Hauts-de-France2035_2050RésineuxPublic</v>
      </c>
    </row>
    <row r="1320" spans="1:14" x14ac:dyDescent="0.3">
      <c r="A1320" t="s">
        <v>219</v>
      </c>
      <c r="B1320" t="s">
        <v>35</v>
      </c>
      <c r="C1320" t="s">
        <v>215</v>
      </c>
      <c r="D1320" t="s">
        <v>114</v>
      </c>
      <c r="E1320" t="s">
        <v>112</v>
      </c>
      <c r="F1320">
        <v>405646</v>
      </c>
      <c r="G1320">
        <v>757977</v>
      </c>
      <c r="H1320">
        <v>52478</v>
      </c>
      <c r="I1320">
        <v>29996</v>
      </c>
      <c r="J1320">
        <v>43237</v>
      </c>
      <c r="K1320">
        <v>1037358</v>
      </c>
      <c r="L1320">
        <v>662623</v>
      </c>
      <c r="M1320">
        <v>1773456</v>
      </c>
      <c r="N1320" s="6" t="str">
        <f t="shared" si="20"/>
        <v>B1_R1_C3Hauts-de-France2035_2050FeuillusPrivé</v>
      </c>
    </row>
    <row r="1321" spans="1:14" x14ac:dyDescent="0.3">
      <c r="A1321" t="s">
        <v>219</v>
      </c>
      <c r="B1321" t="s">
        <v>35</v>
      </c>
      <c r="C1321" t="s">
        <v>215</v>
      </c>
      <c r="D1321" t="s">
        <v>114</v>
      </c>
      <c r="E1321" t="s">
        <v>113</v>
      </c>
      <c r="F1321">
        <v>145973</v>
      </c>
      <c r="G1321">
        <v>320014</v>
      </c>
      <c r="H1321">
        <v>52660</v>
      </c>
      <c r="I1321">
        <v>3252</v>
      </c>
      <c r="J1321">
        <v>-38851</v>
      </c>
      <c r="K1321">
        <v>417077</v>
      </c>
      <c r="L1321">
        <v>103696</v>
      </c>
      <c r="M1321">
        <v>441392</v>
      </c>
      <c r="N1321" s="6" t="str">
        <f t="shared" si="20"/>
        <v>B1_R1_C3Hauts-de-France2035_2050FeuillusPublic</v>
      </c>
    </row>
    <row r="1322" spans="1:14" x14ac:dyDescent="0.3">
      <c r="A1322" t="s">
        <v>219</v>
      </c>
      <c r="B1322" t="s">
        <v>37</v>
      </c>
      <c r="C1322" t="s">
        <v>214</v>
      </c>
      <c r="D1322" t="s">
        <v>115</v>
      </c>
      <c r="E1322" t="s">
        <v>112</v>
      </c>
      <c r="F1322">
        <v>57105</v>
      </c>
      <c r="G1322">
        <v>16574</v>
      </c>
      <c r="H1322">
        <v>2189</v>
      </c>
      <c r="I1322">
        <v>3785</v>
      </c>
      <c r="J1322">
        <v>5691</v>
      </c>
      <c r="K1322">
        <v>77305</v>
      </c>
      <c r="L1322">
        <v>8067</v>
      </c>
      <c r="M1322">
        <v>95190</v>
      </c>
      <c r="N1322" s="6" t="str">
        <f t="shared" si="20"/>
        <v>B1_R2_C1Hauts-de-France2020_2035RésineuxPrivé</v>
      </c>
    </row>
    <row r="1323" spans="1:14" x14ac:dyDescent="0.3">
      <c r="A1323" t="s">
        <v>219</v>
      </c>
      <c r="B1323" t="s">
        <v>37</v>
      </c>
      <c r="C1323" t="s">
        <v>214</v>
      </c>
      <c r="D1323" t="s">
        <v>115</v>
      </c>
      <c r="E1323" t="s">
        <v>113</v>
      </c>
      <c r="F1323">
        <v>22738</v>
      </c>
      <c r="G1323">
        <v>8069</v>
      </c>
      <c r="H1323">
        <v>3625</v>
      </c>
      <c r="I1323">
        <v>1831</v>
      </c>
      <c r="J1323">
        <v>-2280</v>
      </c>
      <c r="K1323">
        <v>31400</v>
      </c>
      <c r="L1323">
        <v>5045</v>
      </c>
      <c r="M1323">
        <v>29281</v>
      </c>
      <c r="N1323" s="6" t="str">
        <f t="shared" si="20"/>
        <v>B1_R2_C1Hauts-de-France2020_2035RésineuxPublic</v>
      </c>
    </row>
    <row r="1324" spans="1:14" x14ac:dyDescent="0.3">
      <c r="A1324" t="s">
        <v>219</v>
      </c>
      <c r="B1324" t="s">
        <v>37</v>
      </c>
      <c r="C1324" t="s">
        <v>214</v>
      </c>
      <c r="D1324" t="s">
        <v>114</v>
      </c>
      <c r="E1324" t="s">
        <v>112</v>
      </c>
      <c r="F1324">
        <v>412290</v>
      </c>
      <c r="G1324">
        <v>716079</v>
      </c>
      <c r="H1324">
        <v>33563</v>
      </c>
      <c r="I1324">
        <v>34842</v>
      </c>
      <c r="J1324">
        <v>264215</v>
      </c>
      <c r="K1324">
        <v>1038034</v>
      </c>
      <c r="L1324">
        <v>425265</v>
      </c>
      <c r="M1324">
        <v>1921718</v>
      </c>
      <c r="N1324" s="6" t="str">
        <f t="shared" si="20"/>
        <v>B1_R2_C1Hauts-de-France2020_2035FeuillusPrivé</v>
      </c>
    </row>
    <row r="1325" spans="1:14" x14ac:dyDescent="0.3">
      <c r="A1325" t="s">
        <v>219</v>
      </c>
      <c r="B1325" t="s">
        <v>37</v>
      </c>
      <c r="C1325" t="s">
        <v>214</v>
      </c>
      <c r="D1325" t="s">
        <v>114</v>
      </c>
      <c r="E1325" t="s">
        <v>113</v>
      </c>
      <c r="F1325">
        <v>143566</v>
      </c>
      <c r="G1325">
        <v>310186</v>
      </c>
      <c r="H1325">
        <v>34009</v>
      </c>
      <c r="I1325">
        <v>14845</v>
      </c>
      <c r="J1325">
        <v>36440</v>
      </c>
      <c r="K1325">
        <v>406460</v>
      </c>
      <c r="L1325">
        <v>61441</v>
      </c>
      <c r="M1325">
        <v>531051</v>
      </c>
      <c r="N1325" s="6" t="str">
        <f t="shared" si="20"/>
        <v>B1_R2_C1Hauts-de-France2020_2035FeuillusPublic</v>
      </c>
    </row>
    <row r="1326" spans="1:14" x14ac:dyDescent="0.3">
      <c r="A1326" t="s">
        <v>219</v>
      </c>
      <c r="B1326" t="s">
        <v>37</v>
      </c>
      <c r="C1326" t="s">
        <v>215</v>
      </c>
      <c r="D1326" t="s">
        <v>115</v>
      </c>
      <c r="E1326" t="s">
        <v>112</v>
      </c>
      <c r="F1326">
        <v>51899</v>
      </c>
      <c r="G1326">
        <v>23088</v>
      </c>
      <c r="H1326">
        <v>879</v>
      </c>
      <c r="I1326">
        <v>1001</v>
      </c>
      <c r="J1326">
        <v>6765</v>
      </c>
      <c r="K1326">
        <v>78493</v>
      </c>
      <c r="L1326">
        <v>6597</v>
      </c>
      <c r="M1326">
        <v>104559</v>
      </c>
      <c r="N1326" s="6" t="str">
        <f t="shared" si="20"/>
        <v>B1_R2_C1Hauts-de-France2035_2050RésineuxPrivé</v>
      </c>
    </row>
    <row r="1327" spans="1:14" x14ac:dyDescent="0.3">
      <c r="A1327" t="s">
        <v>219</v>
      </c>
      <c r="B1327" t="s">
        <v>37</v>
      </c>
      <c r="C1327" t="s">
        <v>215</v>
      </c>
      <c r="D1327" t="s">
        <v>115</v>
      </c>
      <c r="E1327" t="s">
        <v>113</v>
      </c>
      <c r="F1327">
        <v>19124</v>
      </c>
      <c r="G1327">
        <v>6223</v>
      </c>
      <c r="H1327">
        <v>2482</v>
      </c>
      <c r="I1327">
        <v>0</v>
      </c>
      <c r="J1327">
        <v>-1079</v>
      </c>
      <c r="K1327">
        <v>25779</v>
      </c>
      <c r="L1327">
        <v>4816</v>
      </c>
      <c r="M1327">
        <v>27119</v>
      </c>
      <c r="N1327" s="6" t="str">
        <f t="shared" si="20"/>
        <v>B1_R2_C1Hauts-de-France2035_2050RésineuxPublic</v>
      </c>
    </row>
    <row r="1328" spans="1:14" x14ac:dyDescent="0.3">
      <c r="A1328" t="s">
        <v>219</v>
      </c>
      <c r="B1328" t="s">
        <v>37</v>
      </c>
      <c r="C1328" t="s">
        <v>215</v>
      </c>
      <c r="D1328" t="s">
        <v>114</v>
      </c>
      <c r="E1328" t="s">
        <v>112</v>
      </c>
      <c r="F1328">
        <v>396547</v>
      </c>
      <c r="G1328">
        <v>791541</v>
      </c>
      <c r="H1328">
        <v>24736</v>
      </c>
      <c r="I1328">
        <v>2639</v>
      </c>
      <c r="J1328">
        <v>379989</v>
      </c>
      <c r="K1328">
        <v>1061895</v>
      </c>
      <c r="L1328">
        <v>395557</v>
      </c>
      <c r="M1328">
        <v>2196012</v>
      </c>
      <c r="N1328" s="6" t="str">
        <f t="shared" si="20"/>
        <v>B1_R2_C1Hauts-de-France2035_2050FeuillusPrivé</v>
      </c>
    </row>
    <row r="1329" spans="1:14" x14ac:dyDescent="0.3">
      <c r="A1329" t="s">
        <v>219</v>
      </c>
      <c r="B1329" t="s">
        <v>37</v>
      </c>
      <c r="C1329" t="s">
        <v>215</v>
      </c>
      <c r="D1329" t="s">
        <v>114</v>
      </c>
      <c r="E1329" t="s">
        <v>113</v>
      </c>
      <c r="F1329">
        <v>141719</v>
      </c>
      <c r="G1329">
        <v>331276</v>
      </c>
      <c r="H1329">
        <v>26322</v>
      </c>
      <c r="I1329">
        <v>0</v>
      </c>
      <c r="J1329">
        <v>50313</v>
      </c>
      <c r="K1329">
        <v>423822</v>
      </c>
      <c r="L1329">
        <v>53746</v>
      </c>
      <c r="M1329">
        <v>567325</v>
      </c>
      <c r="N1329" s="6" t="str">
        <f t="shared" si="20"/>
        <v>B1_R2_C1Hauts-de-France2035_2050FeuillusPublic</v>
      </c>
    </row>
    <row r="1330" spans="1:14" x14ac:dyDescent="0.3">
      <c r="A1330" t="s">
        <v>219</v>
      </c>
      <c r="B1330" t="s">
        <v>38</v>
      </c>
      <c r="C1330" t="s">
        <v>214</v>
      </c>
      <c r="D1330" t="s">
        <v>115</v>
      </c>
      <c r="E1330" t="s">
        <v>112</v>
      </c>
      <c r="F1330">
        <v>57105</v>
      </c>
      <c r="G1330">
        <v>16574</v>
      </c>
      <c r="H1330">
        <v>2189</v>
      </c>
      <c r="I1330">
        <v>3785</v>
      </c>
      <c r="J1330">
        <v>5691</v>
      </c>
      <c r="K1330">
        <v>77305</v>
      </c>
      <c r="L1330">
        <v>8067</v>
      </c>
      <c r="M1330">
        <v>95190</v>
      </c>
      <c r="N1330" s="6" t="str">
        <f t="shared" si="20"/>
        <v>B1_R2_C2Hauts-de-France2020_2035RésineuxPrivé</v>
      </c>
    </row>
    <row r="1331" spans="1:14" x14ac:dyDescent="0.3">
      <c r="A1331" t="s">
        <v>219</v>
      </c>
      <c r="B1331" t="s">
        <v>38</v>
      </c>
      <c r="C1331" t="s">
        <v>214</v>
      </c>
      <c r="D1331" t="s">
        <v>115</v>
      </c>
      <c r="E1331" t="s">
        <v>113</v>
      </c>
      <c r="F1331">
        <v>22738</v>
      </c>
      <c r="G1331">
        <v>8069</v>
      </c>
      <c r="H1331">
        <v>3625</v>
      </c>
      <c r="I1331">
        <v>1831</v>
      </c>
      <c r="J1331">
        <v>-2280</v>
      </c>
      <c r="K1331">
        <v>31400</v>
      </c>
      <c r="L1331">
        <v>5045</v>
      </c>
      <c r="M1331">
        <v>29281</v>
      </c>
      <c r="N1331" s="6" t="str">
        <f t="shared" si="20"/>
        <v>B1_R2_C2Hauts-de-France2020_2035RésineuxPublic</v>
      </c>
    </row>
    <row r="1332" spans="1:14" x14ac:dyDescent="0.3">
      <c r="A1332" t="s">
        <v>219</v>
      </c>
      <c r="B1332" t="s">
        <v>38</v>
      </c>
      <c r="C1332" t="s">
        <v>214</v>
      </c>
      <c r="D1332" t="s">
        <v>114</v>
      </c>
      <c r="E1332" t="s">
        <v>112</v>
      </c>
      <c r="F1332">
        <v>412290</v>
      </c>
      <c r="G1332">
        <v>716079</v>
      </c>
      <c r="H1332">
        <v>33563</v>
      </c>
      <c r="I1332">
        <v>34842</v>
      </c>
      <c r="J1332">
        <v>264215</v>
      </c>
      <c r="K1332">
        <v>1038034</v>
      </c>
      <c r="L1332">
        <v>425265</v>
      </c>
      <c r="M1332">
        <v>1921718</v>
      </c>
      <c r="N1332" s="6" t="str">
        <f t="shared" si="20"/>
        <v>B1_R2_C2Hauts-de-France2020_2035FeuillusPrivé</v>
      </c>
    </row>
    <row r="1333" spans="1:14" x14ac:dyDescent="0.3">
      <c r="A1333" t="s">
        <v>219</v>
      </c>
      <c r="B1333" t="s">
        <v>38</v>
      </c>
      <c r="C1333" t="s">
        <v>214</v>
      </c>
      <c r="D1333" t="s">
        <v>114</v>
      </c>
      <c r="E1333" t="s">
        <v>113</v>
      </c>
      <c r="F1333">
        <v>143566</v>
      </c>
      <c r="G1333">
        <v>310186</v>
      </c>
      <c r="H1333">
        <v>34009</v>
      </c>
      <c r="I1333">
        <v>14845</v>
      </c>
      <c r="J1333">
        <v>36440</v>
      </c>
      <c r="K1333">
        <v>406460</v>
      </c>
      <c r="L1333">
        <v>61441</v>
      </c>
      <c r="M1333">
        <v>531051</v>
      </c>
      <c r="N1333" s="6" t="str">
        <f t="shared" si="20"/>
        <v>B1_R2_C2Hauts-de-France2020_2035FeuillusPublic</v>
      </c>
    </row>
    <row r="1334" spans="1:14" x14ac:dyDescent="0.3">
      <c r="A1334" t="s">
        <v>219</v>
      </c>
      <c r="B1334" t="s">
        <v>38</v>
      </c>
      <c r="C1334" t="s">
        <v>215</v>
      </c>
      <c r="D1334" t="s">
        <v>115</v>
      </c>
      <c r="E1334" t="s">
        <v>112</v>
      </c>
      <c r="F1334">
        <v>51281</v>
      </c>
      <c r="G1334">
        <v>22369</v>
      </c>
      <c r="H1334">
        <v>1584</v>
      </c>
      <c r="I1334">
        <v>979</v>
      </c>
      <c r="J1334">
        <v>3043</v>
      </c>
      <c r="K1334">
        <v>77106</v>
      </c>
      <c r="L1334">
        <v>11189</v>
      </c>
      <c r="M1334">
        <v>96632</v>
      </c>
      <c r="N1334" s="6" t="str">
        <f t="shared" si="20"/>
        <v>B1_R2_C2Hauts-de-France2035_2050RésineuxPrivé</v>
      </c>
    </row>
    <row r="1335" spans="1:14" x14ac:dyDescent="0.3">
      <c r="A1335" t="s">
        <v>219</v>
      </c>
      <c r="B1335" t="s">
        <v>38</v>
      </c>
      <c r="C1335" t="s">
        <v>215</v>
      </c>
      <c r="D1335" t="s">
        <v>115</v>
      </c>
      <c r="E1335" t="s">
        <v>113</v>
      </c>
      <c r="F1335">
        <v>20369</v>
      </c>
      <c r="G1335">
        <v>6497</v>
      </c>
      <c r="H1335">
        <v>4771</v>
      </c>
      <c r="I1335">
        <v>0</v>
      </c>
      <c r="J1335">
        <v>-3838</v>
      </c>
      <c r="K1335">
        <v>27308</v>
      </c>
      <c r="L1335">
        <v>8492</v>
      </c>
      <c r="M1335">
        <v>24557</v>
      </c>
      <c r="N1335" s="6" t="str">
        <f t="shared" si="20"/>
        <v>B1_R2_C2Hauts-de-France2035_2050RésineuxPublic</v>
      </c>
    </row>
    <row r="1336" spans="1:14" x14ac:dyDescent="0.3">
      <c r="A1336" t="s">
        <v>219</v>
      </c>
      <c r="B1336" t="s">
        <v>38</v>
      </c>
      <c r="C1336" t="s">
        <v>215</v>
      </c>
      <c r="D1336" t="s">
        <v>114</v>
      </c>
      <c r="E1336" t="s">
        <v>112</v>
      </c>
      <c r="F1336">
        <v>390884</v>
      </c>
      <c r="G1336">
        <v>769166</v>
      </c>
      <c r="H1336">
        <v>41744</v>
      </c>
      <c r="I1336">
        <v>2611</v>
      </c>
      <c r="J1336">
        <v>141485</v>
      </c>
      <c r="K1336">
        <v>1036062</v>
      </c>
      <c r="L1336">
        <v>669344</v>
      </c>
      <c r="M1336">
        <v>1973537</v>
      </c>
      <c r="N1336" s="6" t="str">
        <f t="shared" si="20"/>
        <v>B1_R2_C2Hauts-de-France2035_2050FeuillusPrivé</v>
      </c>
    </row>
    <row r="1337" spans="1:14" x14ac:dyDescent="0.3">
      <c r="A1337" t="s">
        <v>219</v>
      </c>
      <c r="B1337" t="s">
        <v>38</v>
      </c>
      <c r="C1337" t="s">
        <v>215</v>
      </c>
      <c r="D1337" t="s">
        <v>114</v>
      </c>
      <c r="E1337" t="s">
        <v>113</v>
      </c>
      <c r="F1337">
        <v>147056</v>
      </c>
      <c r="G1337">
        <v>336180</v>
      </c>
      <c r="H1337">
        <v>49722</v>
      </c>
      <c r="I1337">
        <v>0</v>
      </c>
      <c r="J1337">
        <v>-13094</v>
      </c>
      <c r="K1337">
        <v>432761</v>
      </c>
      <c r="L1337">
        <v>99788</v>
      </c>
      <c r="M1337">
        <v>501160</v>
      </c>
      <c r="N1337" s="6" t="str">
        <f t="shared" si="20"/>
        <v>B1_R2_C2Hauts-de-France2035_2050FeuillusPublic</v>
      </c>
    </row>
    <row r="1338" spans="1:14" x14ac:dyDescent="0.3">
      <c r="A1338" t="s">
        <v>219</v>
      </c>
      <c r="B1338" t="s">
        <v>39</v>
      </c>
      <c r="C1338" t="s">
        <v>214</v>
      </c>
      <c r="D1338" t="s">
        <v>115</v>
      </c>
      <c r="E1338" t="s">
        <v>112</v>
      </c>
      <c r="F1338">
        <v>56754</v>
      </c>
      <c r="G1338">
        <v>16402</v>
      </c>
      <c r="H1338">
        <v>2778</v>
      </c>
      <c r="I1338">
        <v>3708</v>
      </c>
      <c r="J1338">
        <v>2003</v>
      </c>
      <c r="K1338">
        <v>76760</v>
      </c>
      <c r="L1338">
        <v>10991</v>
      </c>
      <c r="M1338">
        <v>86997</v>
      </c>
      <c r="N1338" s="6" t="str">
        <f t="shared" si="20"/>
        <v>B1_R2_C3Hauts-de-France2020_2035RésineuxPrivé</v>
      </c>
    </row>
    <row r="1339" spans="1:14" x14ac:dyDescent="0.3">
      <c r="A1339" t="s">
        <v>219</v>
      </c>
      <c r="B1339" t="s">
        <v>39</v>
      </c>
      <c r="C1339" t="s">
        <v>214</v>
      </c>
      <c r="D1339" t="s">
        <v>115</v>
      </c>
      <c r="E1339" t="s">
        <v>113</v>
      </c>
      <c r="F1339">
        <v>23571</v>
      </c>
      <c r="G1339">
        <v>8235</v>
      </c>
      <c r="H1339">
        <v>5397</v>
      </c>
      <c r="I1339">
        <v>1819</v>
      </c>
      <c r="J1339">
        <v>-4308</v>
      </c>
      <c r="K1339">
        <v>32392</v>
      </c>
      <c r="L1339">
        <v>7273</v>
      </c>
      <c r="M1339">
        <v>26792</v>
      </c>
      <c r="N1339" s="6" t="str">
        <f t="shared" si="20"/>
        <v>B1_R2_C3Hauts-de-France2020_2035RésineuxPublic</v>
      </c>
    </row>
    <row r="1340" spans="1:14" x14ac:dyDescent="0.3">
      <c r="A1340" t="s">
        <v>219</v>
      </c>
      <c r="B1340" t="s">
        <v>39</v>
      </c>
      <c r="C1340" t="s">
        <v>214</v>
      </c>
      <c r="D1340" t="s">
        <v>114</v>
      </c>
      <c r="E1340" t="s">
        <v>112</v>
      </c>
      <c r="F1340">
        <v>409575</v>
      </c>
      <c r="G1340">
        <v>713385</v>
      </c>
      <c r="H1340">
        <v>46084</v>
      </c>
      <c r="I1340">
        <v>33332</v>
      </c>
      <c r="J1340">
        <v>89088</v>
      </c>
      <c r="K1340">
        <v>1032490</v>
      </c>
      <c r="L1340">
        <v>607080</v>
      </c>
      <c r="M1340">
        <v>1749475</v>
      </c>
      <c r="N1340" s="6" t="str">
        <f t="shared" si="20"/>
        <v>B1_R2_C3Hauts-de-France2020_2035FeuillusPrivé</v>
      </c>
    </row>
    <row r="1341" spans="1:14" x14ac:dyDescent="0.3">
      <c r="A1341" t="s">
        <v>219</v>
      </c>
      <c r="B1341" t="s">
        <v>39</v>
      </c>
      <c r="C1341" t="s">
        <v>214</v>
      </c>
      <c r="D1341" t="s">
        <v>114</v>
      </c>
      <c r="E1341" t="s">
        <v>113</v>
      </c>
      <c r="F1341">
        <v>145523</v>
      </c>
      <c r="G1341">
        <v>311960</v>
      </c>
      <c r="H1341">
        <v>48392</v>
      </c>
      <c r="I1341">
        <v>14299</v>
      </c>
      <c r="J1341">
        <v>-4290</v>
      </c>
      <c r="K1341">
        <v>409852</v>
      </c>
      <c r="L1341">
        <v>87604</v>
      </c>
      <c r="M1341">
        <v>482714</v>
      </c>
      <c r="N1341" s="6" t="str">
        <f t="shared" si="20"/>
        <v>B1_R2_C3Hauts-de-France2020_2035FeuillusPublic</v>
      </c>
    </row>
    <row r="1342" spans="1:14" x14ac:dyDescent="0.3">
      <c r="A1342" t="s">
        <v>219</v>
      </c>
      <c r="B1342" t="s">
        <v>39</v>
      </c>
      <c r="C1342" t="s">
        <v>215</v>
      </c>
      <c r="D1342" t="s">
        <v>115</v>
      </c>
      <c r="E1342" t="s">
        <v>112</v>
      </c>
      <c r="F1342">
        <v>53693</v>
      </c>
      <c r="G1342">
        <v>22306</v>
      </c>
      <c r="H1342">
        <v>2527</v>
      </c>
      <c r="I1342">
        <v>814</v>
      </c>
      <c r="J1342">
        <v>-422</v>
      </c>
      <c r="K1342">
        <v>79471</v>
      </c>
      <c r="L1342">
        <v>12117</v>
      </c>
      <c r="M1342">
        <v>89206</v>
      </c>
      <c r="N1342" s="6" t="str">
        <f t="shared" si="20"/>
        <v>B1_R2_C3Hauts-de-France2035_2050RésineuxPrivé</v>
      </c>
    </row>
    <row r="1343" spans="1:14" x14ac:dyDescent="0.3">
      <c r="A1343" t="s">
        <v>219</v>
      </c>
      <c r="B1343" t="s">
        <v>39</v>
      </c>
      <c r="C1343" t="s">
        <v>215</v>
      </c>
      <c r="D1343" t="s">
        <v>115</v>
      </c>
      <c r="E1343" t="s">
        <v>113</v>
      </c>
      <c r="F1343">
        <v>19275</v>
      </c>
      <c r="G1343">
        <v>6307</v>
      </c>
      <c r="H1343">
        <v>4436</v>
      </c>
      <c r="I1343">
        <v>0</v>
      </c>
      <c r="J1343">
        <v>-3840</v>
      </c>
      <c r="K1343">
        <v>26042</v>
      </c>
      <c r="L1343">
        <v>8377</v>
      </c>
      <c r="M1343">
        <v>23093</v>
      </c>
      <c r="N1343" s="6" t="str">
        <f t="shared" si="20"/>
        <v>B1_R2_C3Hauts-de-France2035_2050RésineuxPublic</v>
      </c>
    </row>
    <row r="1344" spans="1:14" x14ac:dyDescent="0.3">
      <c r="A1344" t="s">
        <v>219</v>
      </c>
      <c r="B1344" t="s">
        <v>39</v>
      </c>
      <c r="C1344" t="s">
        <v>215</v>
      </c>
      <c r="D1344" t="s">
        <v>114</v>
      </c>
      <c r="E1344" t="s">
        <v>112</v>
      </c>
      <c r="F1344">
        <v>389970</v>
      </c>
      <c r="G1344">
        <v>756784</v>
      </c>
      <c r="H1344">
        <v>53401</v>
      </c>
      <c r="I1344">
        <v>2384</v>
      </c>
      <c r="J1344">
        <v>30546</v>
      </c>
      <c r="K1344">
        <v>1019515</v>
      </c>
      <c r="L1344">
        <v>657792</v>
      </c>
      <c r="M1344">
        <v>1726356</v>
      </c>
      <c r="N1344" s="6" t="str">
        <f t="shared" si="20"/>
        <v>B1_R2_C3Hauts-de-France2035_2050FeuillusPrivé</v>
      </c>
    </row>
    <row r="1345" spans="1:14" x14ac:dyDescent="0.3">
      <c r="A1345" t="s">
        <v>219</v>
      </c>
      <c r="B1345" t="s">
        <v>39</v>
      </c>
      <c r="C1345" t="s">
        <v>215</v>
      </c>
      <c r="D1345" t="s">
        <v>114</v>
      </c>
      <c r="E1345" t="s">
        <v>113</v>
      </c>
      <c r="F1345">
        <v>144472</v>
      </c>
      <c r="G1345">
        <v>320574</v>
      </c>
      <c r="H1345">
        <v>52956</v>
      </c>
      <c r="I1345">
        <v>0</v>
      </c>
      <c r="J1345">
        <v>-38939</v>
      </c>
      <c r="K1345">
        <v>415823</v>
      </c>
      <c r="L1345">
        <v>102752</v>
      </c>
      <c r="M1345">
        <v>439242</v>
      </c>
      <c r="N1345" s="6" t="str">
        <f t="shared" si="20"/>
        <v>B1_R2_C3Hauts-de-France2035_2050FeuillusPublic</v>
      </c>
    </row>
    <row r="1346" spans="1:14" x14ac:dyDescent="0.3">
      <c r="A1346" t="s">
        <v>219</v>
      </c>
      <c r="B1346" t="s">
        <v>40</v>
      </c>
      <c r="C1346" t="s">
        <v>214</v>
      </c>
      <c r="D1346" t="s">
        <v>115</v>
      </c>
      <c r="E1346" t="s">
        <v>112</v>
      </c>
      <c r="F1346">
        <v>71078</v>
      </c>
      <c r="G1346">
        <v>19360</v>
      </c>
      <c r="H1346">
        <v>2264</v>
      </c>
      <c r="I1346">
        <v>18279</v>
      </c>
      <c r="J1346">
        <v>4259</v>
      </c>
      <c r="K1346">
        <v>94989</v>
      </c>
      <c r="L1346">
        <v>19094</v>
      </c>
      <c r="M1346">
        <v>117462</v>
      </c>
      <c r="N1346" s="6" t="str">
        <f t="shared" si="20"/>
        <v>B2_R1_C1Hauts-de-France2020_2035RésineuxPrivé</v>
      </c>
    </row>
    <row r="1347" spans="1:14" x14ac:dyDescent="0.3">
      <c r="A1347" t="s">
        <v>219</v>
      </c>
      <c r="B1347" t="s">
        <v>40</v>
      </c>
      <c r="C1347" t="s">
        <v>214</v>
      </c>
      <c r="D1347" t="s">
        <v>115</v>
      </c>
      <c r="E1347" t="s">
        <v>113</v>
      </c>
      <c r="F1347">
        <v>23625</v>
      </c>
      <c r="G1347">
        <v>8349</v>
      </c>
      <c r="H1347">
        <v>3573</v>
      </c>
      <c r="I1347">
        <v>1813</v>
      </c>
      <c r="J1347">
        <v>-2659</v>
      </c>
      <c r="K1347">
        <v>32584</v>
      </c>
      <c r="L1347">
        <v>5125</v>
      </c>
      <c r="M1347">
        <v>29454</v>
      </c>
      <c r="N1347" s="6" t="str">
        <f t="shared" ref="N1347:N1410" si="21">B1347&amp;A1347&amp;C1347&amp;D1347&amp;E1347</f>
        <v>B2_R1_C1Hauts-de-France2020_2035RésineuxPublic</v>
      </c>
    </row>
    <row r="1348" spans="1:14" x14ac:dyDescent="0.3">
      <c r="A1348" t="s">
        <v>219</v>
      </c>
      <c r="B1348" t="s">
        <v>40</v>
      </c>
      <c r="C1348" t="s">
        <v>214</v>
      </c>
      <c r="D1348" t="s">
        <v>114</v>
      </c>
      <c r="E1348" t="s">
        <v>112</v>
      </c>
      <c r="F1348">
        <v>444413</v>
      </c>
      <c r="G1348">
        <v>821262</v>
      </c>
      <c r="H1348">
        <v>34270</v>
      </c>
      <c r="I1348">
        <v>138066</v>
      </c>
      <c r="J1348">
        <v>197110</v>
      </c>
      <c r="K1348">
        <v>1158220</v>
      </c>
      <c r="L1348">
        <v>418371</v>
      </c>
      <c r="M1348">
        <v>1907076</v>
      </c>
      <c r="N1348" s="6" t="str">
        <f t="shared" si="21"/>
        <v>B2_R1_C1Hauts-de-France2020_2035FeuillusPrivé</v>
      </c>
    </row>
    <row r="1349" spans="1:14" x14ac:dyDescent="0.3">
      <c r="A1349" t="s">
        <v>219</v>
      </c>
      <c r="B1349" t="s">
        <v>40</v>
      </c>
      <c r="C1349" t="s">
        <v>214</v>
      </c>
      <c r="D1349" t="s">
        <v>114</v>
      </c>
      <c r="E1349" t="s">
        <v>113</v>
      </c>
      <c r="F1349">
        <v>154866</v>
      </c>
      <c r="G1349">
        <v>330807</v>
      </c>
      <c r="H1349">
        <v>33639</v>
      </c>
      <c r="I1349">
        <v>33413</v>
      </c>
      <c r="J1349">
        <v>19936</v>
      </c>
      <c r="K1349">
        <v>434398</v>
      </c>
      <c r="L1349">
        <v>61177</v>
      </c>
      <c r="M1349">
        <v>528490</v>
      </c>
      <c r="N1349" s="6" t="str">
        <f t="shared" si="21"/>
        <v>B2_R1_C1Hauts-de-France2020_2035FeuillusPublic</v>
      </c>
    </row>
    <row r="1350" spans="1:14" x14ac:dyDescent="0.3">
      <c r="A1350" t="s">
        <v>219</v>
      </c>
      <c r="B1350" t="s">
        <v>40</v>
      </c>
      <c r="C1350" t="s">
        <v>215</v>
      </c>
      <c r="D1350" t="s">
        <v>115</v>
      </c>
      <c r="E1350" t="s">
        <v>112</v>
      </c>
      <c r="F1350">
        <v>70298</v>
      </c>
      <c r="G1350">
        <v>36982</v>
      </c>
      <c r="H1350">
        <v>1167</v>
      </c>
      <c r="I1350">
        <v>32152</v>
      </c>
      <c r="J1350">
        <v>10526</v>
      </c>
      <c r="K1350">
        <v>110903</v>
      </c>
      <c r="L1350">
        <v>27033</v>
      </c>
      <c r="M1350">
        <v>168393</v>
      </c>
      <c r="N1350" s="6" t="str">
        <f t="shared" si="21"/>
        <v>B2_R1_C1Hauts-de-France2035_2050RésineuxPrivé</v>
      </c>
    </row>
    <row r="1351" spans="1:14" x14ac:dyDescent="0.3">
      <c r="A1351" t="s">
        <v>219</v>
      </c>
      <c r="B1351" t="s">
        <v>40</v>
      </c>
      <c r="C1351" t="s">
        <v>215</v>
      </c>
      <c r="D1351" t="s">
        <v>115</v>
      </c>
      <c r="E1351" t="s">
        <v>113</v>
      </c>
      <c r="F1351">
        <v>19731</v>
      </c>
      <c r="G1351">
        <v>6444</v>
      </c>
      <c r="H1351">
        <v>2392</v>
      </c>
      <c r="I1351">
        <v>0</v>
      </c>
      <c r="J1351">
        <v>-863</v>
      </c>
      <c r="K1351">
        <v>26638</v>
      </c>
      <c r="L1351">
        <v>5120</v>
      </c>
      <c r="M1351">
        <v>28747</v>
      </c>
      <c r="N1351" s="6" t="str">
        <f t="shared" si="21"/>
        <v>B2_R1_C1Hauts-de-France2035_2050RésineuxPublic</v>
      </c>
    </row>
    <row r="1352" spans="1:14" x14ac:dyDescent="0.3">
      <c r="A1352" t="s">
        <v>219</v>
      </c>
      <c r="B1352" t="s">
        <v>40</v>
      </c>
      <c r="C1352" t="s">
        <v>215</v>
      </c>
      <c r="D1352" t="s">
        <v>114</v>
      </c>
      <c r="E1352" t="s">
        <v>112</v>
      </c>
      <c r="F1352">
        <v>462896</v>
      </c>
      <c r="G1352">
        <v>925489</v>
      </c>
      <c r="H1352">
        <v>42312</v>
      </c>
      <c r="I1352">
        <v>33179</v>
      </c>
      <c r="J1352">
        <v>298090</v>
      </c>
      <c r="K1352">
        <v>1239290</v>
      </c>
      <c r="L1352">
        <v>356854</v>
      </c>
      <c r="M1352">
        <v>2182783</v>
      </c>
      <c r="N1352" s="6" t="str">
        <f t="shared" si="21"/>
        <v>B2_R1_C1Hauts-de-France2035_2050FeuillusPrivé</v>
      </c>
    </row>
    <row r="1353" spans="1:14" x14ac:dyDescent="0.3">
      <c r="A1353" t="s">
        <v>219</v>
      </c>
      <c r="B1353" t="s">
        <v>40</v>
      </c>
      <c r="C1353" t="s">
        <v>215</v>
      </c>
      <c r="D1353" t="s">
        <v>114</v>
      </c>
      <c r="E1353" t="s">
        <v>113</v>
      </c>
      <c r="F1353">
        <v>150690</v>
      </c>
      <c r="G1353">
        <v>344101</v>
      </c>
      <c r="H1353">
        <v>25867</v>
      </c>
      <c r="I1353">
        <v>3599</v>
      </c>
      <c r="J1353">
        <v>35370</v>
      </c>
      <c r="K1353">
        <v>443358</v>
      </c>
      <c r="L1353">
        <v>52016</v>
      </c>
      <c r="M1353">
        <v>557307</v>
      </c>
      <c r="N1353" s="6" t="str">
        <f t="shared" si="21"/>
        <v>B2_R1_C1Hauts-de-France2035_2050FeuillusPublic</v>
      </c>
    </row>
    <row r="1354" spans="1:14" x14ac:dyDescent="0.3">
      <c r="A1354" t="s">
        <v>219</v>
      </c>
      <c r="B1354" t="s">
        <v>42</v>
      </c>
      <c r="C1354" t="s">
        <v>214</v>
      </c>
      <c r="D1354" t="s">
        <v>115</v>
      </c>
      <c r="E1354" t="s">
        <v>112</v>
      </c>
      <c r="F1354">
        <v>71078</v>
      </c>
      <c r="G1354">
        <v>19360</v>
      </c>
      <c r="H1354">
        <v>2264</v>
      </c>
      <c r="I1354">
        <v>18279</v>
      </c>
      <c r="J1354">
        <v>4259</v>
      </c>
      <c r="K1354">
        <v>94989</v>
      </c>
      <c r="L1354">
        <v>19094</v>
      </c>
      <c r="M1354">
        <v>117462</v>
      </c>
      <c r="N1354" s="6" t="str">
        <f t="shared" si="21"/>
        <v>B2_R1_C2Hauts-de-France2020_2035RésineuxPrivé</v>
      </c>
    </row>
    <row r="1355" spans="1:14" x14ac:dyDescent="0.3">
      <c r="A1355" t="s">
        <v>219</v>
      </c>
      <c r="B1355" t="s">
        <v>42</v>
      </c>
      <c r="C1355" t="s">
        <v>214</v>
      </c>
      <c r="D1355" t="s">
        <v>115</v>
      </c>
      <c r="E1355" t="s">
        <v>113</v>
      </c>
      <c r="F1355">
        <v>23625</v>
      </c>
      <c r="G1355">
        <v>8349</v>
      </c>
      <c r="H1355">
        <v>3573</v>
      </c>
      <c r="I1355">
        <v>1813</v>
      </c>
      <c r="J1355">
        <v>-2659</v>
      </c>
      <c r="K1355">
        <v>32584</v>
      </c>
      <c r="L1355">
        <v>5125</v>
      </c>
      <c r="M1355">
        <v>29454</v>
      </c>
      <c r="N1355" s="6" t="str">
        <f t="shared" si="21"/>
        <v>B2_R1_C2Hauts-de-France2020_2035RésineuxPublic</v>
      </c>
    </row>
    <row r="1356" spans="1:14" x14ac:dyDescent="0.3">
      <c r="A1356" t="s">
        <v>219</v>
      </c>
      <c r="B1356" t="s">
        <v>42</v>
      </c>
      <c r="C1356" t="s">
        <v>214</v>
      </c>
      <c r="D1356" t="s">
        <v>114</v>
      </c>
      <c r="E1356" t="s">
        <v>112</v>
      </c>
      <c r="F1356">
        <v>444413</v>
      </c>
      <c r="G1356">
        <v>821262</v>
      </c>
      <c r="H1356">
        <v>34270</v>
      </c>
      <c r="I1356">
        <v>138066</v>
      </c>
      <c r="J1356">
        <v>197110</v>
      </c>
      <c r="K1356">
        <v>1158220</v>
      </c>
      <c r="L1356">
        <v>418371</v>
      </c>
      <c r="M1356">
        <v>1907076</v>
      </c>
      <c r="N1356" s="6" t="str">
        <f t="shared" si="21"/>
        <v>B2_R1_C2Hauts-de-France2020_2035FeuillusPrivé</v>
      </c>
    </row>
    <row r="1357" spans="1:14" x14ac:dyDescent="0.3">
      <c r="A1357" t="s">
        <v>219</v>
      </c>
      <c r="B1357" t="s">
        <v>42</v>
      </c>
      <c r="C1357" t="s">
        <v>214</v>
      </c>
      <c r="D1357" t="s">
        <v>114</v>
      </c>
      <c r="E1357" t="s">
        <v>113</v>
      </c>
      <c r="F1357">
        <v>154866</v>
      </c>
      <c r="G1357">
        <v>330807</v>
      </c>
      <c r="H1357">
        <v>33639</v>
      </c>
      <c r="I1357">
        <v>33413</v>
      </c>
      <c r="J1357">
        <v>19936</v>
      </c>
      <c r="K1357">
        <v>434398</v>
      </c>
      <c r="L1357">
        <v>61177</v>
      </c>
      <c r="M1357">
        <v>528490</v>
      </c>
      <c r="N1357" s="6" t="str">
        <f t="shared" si="21"/>
        <v>B2_R1_C2Hauts-de-France2020_2035FeuillusPublic</v>
      </c>
    </row>
    <row r="1358" spans="1:14" x14ac:dyDescent="0.3">
      <c r="A1358" t="s">
        <v>219</v>
      </c>
      <c r="B1358" t="s">
        <v>42</v>
      </c>
      <c r="C1358" t="s">
        <v>215</v>
      </c>
      <c r="D1358" t="s">
        <v>115</v>
      </c>
      <c r="E1358" t="s">
        <v>112</v>
      </c>
      <c r="F1358">
        <v>69719</v>
      </c>
      <c r="G1358">
        <v>36201</v>
      </c>
      <c r="H1358">
        <v>2419</v>
      </c>
      <c r="I1358">
        <v>31406</v>
      </c>
      <c r="J1358">
        <v>6511</v>
      </c>
      <c r="K1358">
        <v>109510</v>
      </c>
      <c r="L1358">
        <v>35301</v>
      </c>
      <c r="M1358">
        <v>163362</v>
      </c>
      <c r="N1358" s="6" t="str">
        <f t="shared" si="21"/>
        <v>B2_R1_C2Hauts-de-France2035_2050RésineuxPrivé</v>
      </c>
    </row>
    <row r="1359" spans="1:14" x14ac:dyDescent="0.3">
      <c r="A1359" t="s">
        <v>219</v>
      </c>
      <c r="B1359" t="s">
        <v>42</v>
      </c>
      <c r="C1359" t="s">
        <v>215</v>
      </c>
      <c r="D1359" t="s">
        <v>115</v>
      </c>
      <c r="E1359" t="s">
        <v>113</v>
      </c>
      <c r="F1359">
        <v>20731</v>
      </c>
      <c r="G1359">
        <v>6636</v>
      </c>
      <c r="H1359">
        <v>4580</v>
      </c>
      <c r="I1359">
        <v>0</v>
      </c>
      <c r="J1359">
        <v>-3467</v>
      </c>
      <c r="K1359">
        <v>27831</v>
      </c>
      <c r="L1359">
        <v>8756</v>
      </c>
      <c r="M1359">
        <v>26258</v>
      </c>
      <c r="N1359" s="6" t="str">
        <f t="shared" si="21"/>
        <v>B2_R1_C2Hauts-de-France2035_2050RésineuxPublic</v>
      </c>
    </row>
    <row r="1360" spans="1:14" x14ac:dyDescent="0.3">
      <c r="A1360" t="s">
        <v>219</v>
      </c>
      <c r="B1360" t="s">
        <v>42</v>
      </c>
      <c r="C1360" t="s">
        <v>215</v>
      </c>
      <c r="D1360" t="s">
        <v>114</v>
      </c>
      <c r="E1360" t="s">
        <v>112</v>
      </c>
      <c r="F1360">
        <v>457047</v>
      </c>
      <c r="G1360">
        <v>905113</v>
      </c>
      <c r="H1360">
        <v>70725</v>
      </c>
      <c r="I1360">
        <v>32835</v>
      </c>
      <c r="J1360">
        <v>80109</v>
      </c>
      <c r="K1360">
        <v>1215185</v>
      </c>
      <c r="L1360">
        <v>601504</v>
      </c>
      <c r="M1360">
        <v>1972919</v>
      </c>
      <c r="N1360" s="6" t="str">
        <f t="shared" si="21"/>
        <v>B2_R1_C2Hauts-de-France2035_2050FeuillusPrivé</v>
      </c>
    </row>
    <row r="1361" spans="1:14" x14ac:dyDescent="0.3">
      <c r="A1361" t="s">
        <v>219</v>
      </c>
      <c r="B1361" t="s">
        <v>42</v>
      </c>
      <c r="C1361" t="s">
        <v>215</v>
      </c>
      <c r="D1361" t="s">
        <v>114</v>
      </c>
      <c r="E1361" t="s">
        <v>113</v>
      </c>
      <c r="F1361">
        <v>154286</v>
      </c>
      <c r="G1361">
        <v>345618</v>
      </c>
      <c r="H1361">
        <v>48811</v>
      </c>
      <c r="I1361">
        <v>3561</v>
      </c>
      <c r="J1361">
        <v>-24582</v>
      </c>
      <c r="K1361">
        <v>447770</v>
      </c>
      <c r="L1361">
        <v>97132</v>
      </c>
      <c r="M1361">
        <v>492148</v>
      </c>
      <c r="N1361" s="6" t="str">
        <f t="shared" si="21"/>
        <v>B2_R1_C2Hauts-de-France2035_2050FeuillusPublic</v>
      </c>
    </row>
    <row r="1362" spans="1:14" x14ac:dyDescent="0.3">
      <c r="A1362" t="s">
        <v>219</v>
      </c>
      <c r="B1362" t="s">
        <v>55</v>
      </c>
      <c r="C1362" t="s">
        <v>214</v>
      </c>
      <c r="D1362" t="s">
        <v>115</v>
      </c>
      <c r="E1362" t="s">
        <v>112</v>
      </c>
      <c r="F1362">
        <v>70591</v>
      </c>
      <c r="G1362">
        <v>19183</v>
      </c>
      <c r="H1362">
        <v>2936</v>
      </c>
      <c r="I1362">
        <v>17926</v>
      </c>
      <c r="J1362">
        <v>236</v>
      </c>
      <c r="K1362">
        <v>94297</v>
      </c>
      <c r="L1362">
        <v>23842</v>
      </c>
      <c r="M1362">
        <v>110094</v>
      </c>
      <c r="N1362" s="6" t="str">
        <f t="shared" si="21"/>
        <v>B2_R1_C3Hauts-de-France2020_2035RésineuxPrivé</v>
      </c>
    </row>
    <row r="1363" spans="1:14" x14ac:dyDescent="0.3">
      <c r="A1363" t="s">
        <v>219</v>
      </c>
      <c r="B1363" t="s">
        <v>55</v>
      </c>
      <c r="C1363" t="s">
        <v>214</v>
      </c>
      <c r="D1363" t="s">
        <v>115</v>
      </c>
      <c r="E1363" t="s">
        <v>113</v>
      </c>
      <c r="F1363">
        <v>24313</v>
      </c>
      <c r="G1363">
        <v>8526</v>
      </c>
      <c r="H1363">
        <v>4858</v>
      </c>
      <c r="I1363">
        <v>1802</v>
      </c>
      <c r="J1363">
        <v>-4548</v>
      </c>
      <c r="K1363">
        <v>33461</v>
      </c>
      <c r="L1363">
        <v>7278</v>
      </c>
      <c r="M1363">
        <v>27119</v>
      </c>
      <c r="N1363" s="6" t="str">
        <f t="shared" si="21"/>
        <v>B2_R1_C3Hauts-de-France2020_2035RésineuxPublic</v>
      </c>
    </row>
    <row r="1364" spans="1:14" x14ac:dyDescent="0.3">
      <c r="A1364" t="s">
        <v>219</v>
      </c>
      <c r="B1364" t="s">
        <v>55</v>
      </c>
      <c r="C1364" t="s">
        <v>214</v>
      </c>
      <c r="D1364" t="s">
        <v>114</v>
      </c>
      <c r="E1364" t="s">
        <v>112</v>
      </c>
      <c r="F1364">
        <v>440159</v>
      </c>
      <c r="G1364">
        <v>813908</v>
      </c>
      <c r="H1364">
        <v>46300</v>
      </c>
      <c r="I1364">
        <v>136076</v>
      </c>
      <c r="J1364">
        <v>30703</v>
      </c>
      <c r="K1364">
        <v>1147318</v>
      </c>
      <c r="L1364">
        <v>593895</v>
      </c>
      <c r="M1364">
        <v>1740022</v>
      </c>
      <c r="N1364" s="6" t="str">
        <f t="shared" si="21"/>
        <v>B2_R1_C3Hauts-de-France2020_2035FeuillusPrivé</v>
      </c>
    </row>
    <row r="1365" spans="1:14" x14ac:dyDescent="0.3">
      <c r="A1365" t="s">
        <v>219</v>
      </c>
      <c r="B1365" t="s">
        <v>55</v>
      </c>
      <c r="C1365" t="s">
        <v>214</v>
      </c>
      <c r="D1365" t="s">
        <v>114</v>
      </c>
      <c r="E1365" t="s">
        <v>113</v>
      </c>
      <c r="F1365">
        <v>158006</v>
      </c>
      <c r="G1365">
        <v>334910</v>
      </c>
      <c r="H1365">
        <v>47624</v>
      </c>
      <c r="I1365">
        <v>32601</v>
      </c>
      <c r="J1365">
        <v>-21975</v>
      </c>
      <c r="K1365">
        <v>440907</v>
      </c>
      <c r="L1365">
        <v>86836</v>
      </c>
      <c r="M1365">
        <v>480554</v>
      </c>
      <c r="N1365" s="6" t="str">
        <f t="shared" si="21"/>
        <v>B2_R1_C3Hauts-de-France2020_2035FeuillusPublic</v>
      </c>
    </row>
    <row r="1366" spans="1:14" x14ac:dyDescent="0.3">
      <c r="A1366" t="s">
        <v>219</v>
      </c>
      <c r="B1366" t="s">
        <v>55</v>
      </c>
      <c r="C1366" t="s">
        <v>215</v>
      </c>
      <c r="D1366" t="s">
        <v>115</v>
      </c>
      <c r="E1366" t="s">
        <v>112</v>
      </c>
      <c r="F1366">
        <v>65235</v>
      </c>
      <c r="G1366">
        <v>32597</v>
      </c>
      <c r="H1366">
        <v>2999</v>
      </c>
      <c r="I1366">
        <v>26019</v>
      </c>
      <c r="J1366">
        <v>3914</v>
      </c>
      <c r="K1366">
        <v>101252</v>
      </c>
      <c r="L1366">
        <v>52374</v>
      </c>
      <c r="M1366">
        <v>164195</v>
      </c>
      <c r="N1366" s="6" t="str">
        <f t="shared" si="21"/>
        <v>B2_R1_C3Hauts-de-France2035_2050RésineuxPrivé</v>
      </c>
    </row>
    <row r="1367" spans="1:14" x14ac:dyDescent="0.3">
      <c r="A1367" t="s">
        <v>219</v>
      </c>
      <c r="B1367" t="s">
        <v>55</v>
      </c>
      <c r="C1367" t="s">
        <v>215</v>
      </c>
      <c r="D1367" t="s">
        <v>115</v>
      </c>
      <c r="E1367" t="s">
        <v>113</v>
      </c>
      <c r="F1367">
        <v>19371</v>
      </c>
      <c r="G1367">
        <v>6412</v>
      </c>
      <c r="H1367">
        <v>4303</v>
      </c>
      <c r="I1367">
        <v>0</v>
      </c>
      <c r="J1367">
        <v>-3296</v>
      </c>
      <c r="K1367">
        <v>26259</v>
      </c>
      <c r="L1367">
        <v>8574</v>
      </c>
      <c r="M1367">
        <v>24918</v>
      </c>
      <c r="N1367" s="6" t="str">
        <f t="shared" si="21"/>
        <v>B2_R1_C3Hauts-de-France2035_2050RésineuxPublic</v>
      </c>
    </row>
    <row r="1368" spans="1:14" x14ac:dyDescent="0.3">
      <c r="A1368" t="s">
        <v>219</v>
      </c>
      <c r="B1368" t="s">
        <v>55</v>
      </c>
      <c r="C1368" t="s">
        <v>215</v>
      </c>
      <c r="D1368" t="s">
        <v>114</v>
      </c>
      <c r="E1368" t="s">
        <v>112</v>
      </c>
      <c r="F1368">
        <v>450986</v>
      </c>
      <c r="G1368">
        <v>878132</v>
      </c>
      <c r="H1368">
        <v>93157</v>
      </c>
      <c r="I1368">
        <v>29996</v>
      </c>
      <c r="J1368">
        <v>-13411</v>
      </c>
      <c r="K1368">
        <v>1182150</v>
      </c>
      <c r="L1368">
        <v>587739</v>
      </c>
      <c r="M1368">
        <v>1739590</v>
      </c>
      <c r="N1368" s="6" t="str">
        <f t="shared" si="21"/>
        <v>B2_R1_C3Hauts-de-France2035_2050FeuillusPrivé</v>
      </c>
    </row>
    <row r="1369" spans="1:14" x14ac:dyDescent="0.3">
      <c r="A1369" t="s">
        <v>219</v>
      </c>
      <c r="B1369" t="s">
        <v>55</v>
      </c>
      <c r="C1369" t="s">
        <v>215</v>
      </c>
      <c r="D1369" t="s">
        <v>114</v>
      </c>
      <c r="E1369" t="s">
        <v>113</v>
      </c>
      <c r="F1369">
        <v>151804</v>
      </c>
      <c r="G1369">
        <v>328670</v>
      </c>
      <c r="H1369">
        <v>53215</v>
      </c>
      <c r="I1369">
        <v>3252</v>
      </c>
      <c r="J1369">
        <v>-48835</v>
      </c>
      <c r="K1369">
        <v>429563</v>
      </c>
      <c r="L1369">
        <v>99003</v>
      </c>
      <c r="M1369">
        <v>431031</v>
      </c>
      <c r="N1369" s="6" t="str">
        <f t="shared" si="21"/>
        <v>B2_R1_C3Hauts-de-France2035_2050FeuillusPublic</v>
      </c>
    </row>
    <row r="1370" spans="1:14" x14ac:dyDescent="0.3">
      <c r="A1370" t="s">
        <v>219</v>
      </c>
      <c r="B1370" t="s">
        <v>58</v>
      </c>
      <c r="C1370" t="s">
        <v>214</v>
      </c>
      <c r="D1370" t="s">
        <v>115</v>
      </c>
      <c r="E1370" t="s">
        <v>112</v>
      </c>
      <c r="F1370">
        <v>62379</v>
      </c>
      <c r="G1370">
        <v>18363</v>
      </c>
      <c r="H1370">
        <v>2463</v>
      </c>
      <c r="I1370">
        <v>3751</v>
      </c>
      <c r="J1370">
        <v>3117</v>
      </c>
      <c r="K1370">
        <v>84681</v>
      </c>
      <c r="L1370">
        <v>7730</v>
      </c>
      <c r="M1370">
        <v>94320</v>
      </c>
      <c r="N1370" s="6" t="str">
        <f t="shared" si="21"/>
        <v>B2_R2_C1Hauts-de-France2020_2035RésineuxPrivé</v>
      </c>
    </row>
    <row r="1371" spans="1:14" x14ac:dyDescent="0.3">
      <c r="A1371" t="s">
        <v>219</v>
      </c>
      <c r="B1371" t="s">
        <v>58</v>
      </c>
      <c r="C1371" t="s">
        <v>214</v>
      </c>
      <c r="D1371" t="s">
        <v>115</v>
      </c>
      <c r="E1371" t="s">
        <v>113</v>
      </c>
      <c r="F1371">
        <v>23765</v>
      </c>
      <c r="G1371">
        <v>8402</v>
      </c>
      <c r="H1371">
        <v>3559</v>
      </c>
      <c r="I1371">
        <v>1805</v>
      </c>
      <c r="J1371">
        <v>-2828</v>
      </c>
      <c r="K1371">
        <v>32780</v>
      </c>
      <c r="L1371">
        <v>5011</v>
      </c>
      <c r="M1371">
        <v>29055</v>
      </c>
      <c r="N1371" s="6" t="str">
        <f t="shared" si="21"/>
        <v>B2_R2_C1Hauts-de-France2020_2035RésineuxPublic</v>
      </c>
    </row>
    <row r="1372" spans="1:14" x14ac:dyDescent="0.3">
      <c r="A1372" t="s">
        <v>219</v>
      </c>
      <c r="B1372" t="s">
        <v>58</v>
      </c>
      <c r="C1372" t="s">
        <v>214</v>
      </c>
      <c r="D1372" t="s">
        <v>114</v>
      </c>
      <c r="E1372" t="s">
        <v>112</v>
      </c>
      <c r="F1372">
        <v>438883</v>
      </c>
      <c r="G1372">
        <v>791714</v>
      </c>
      <c r="H1372">
        <v>37783</v>
      </c>
      <c r="I1372">
        <v>34476</v>
      </c>
      <c r="J1372">
        <v>216659</v>
      </c>
      <c r="K1372">
        <v>1126866</v>
      </c>
      <c r="L1372">
        <v>417292</v>
      </c>
      <c r="M1372">
        <v>1913102</v>
      </c>
      <c r="N1372" s="6" t="str">
        <f t="shared" si="21"/>
        <v>B2_R2_C1Hauts-de-France2020_2035FeuillusPrivé</v>
      </c>
    </row>
    <row r="1373" spans="1:14" x14ac:dyDescent="0.3">
      <c r="A1373" t="s">
        <v>219</v>
      </c>
      <c r="B1373" t="s">
        <v>58</v>
      </c>
      <c r="C1373" t="s">
        <v>214</v>
      </c>
      <c r="D1373" t="s">
        <v>114</v>
      </c>
      <c r="E1373" t="s">
        <v>113</v>
      </c>
      <c r="F1373">
        <v>150011</v>
      </c>
      <c r="G1373">
        <v>323983</v>
      </c>
      <c r="H1373">
        <v>33738</v>
      </c>
      <c r="I1373">
        <v>14693</v>
      </c>
      <c r="J1373">
        <v>25553</v>
      </c>
      <c r="K1373">
        <v>424534</v>
      </c>
      <c r="L1373">
        <v>60935</v>
      </c>
      <c r="M1373">
        <v>528109</v>
      </c>
      <c r="N1373" s="6" t="str">
        <f t="shared" si="21"/>
        <v>B2_R2_C1Hauts-de-France2020_2035FeuillusPublic</v>
      </c>
    </row>
    <row r="1374" spans="1:14" x14ac:dyDescent="0.3">
      <c r="A1374" t="s">
        <v>219</v>
      </c>
      <c r="B1374" t="s">
        <v>58</v>
      </c>
      <c r="C1374" t="s">
        <v>215</v>
      </c>
      <c r="D1374" t="s">
        <v>115</v>
      </c>
      <c r="E1374" t="s">
        <v>112</v>
      </c>
      <c r="F1374">
        <v>55216</v>
      </c>
      <c r="G1374">
        <v>24408</v>
      </c>
      <c r="H1374">
        <v>1172</v>
      </c>
      <c r="I1374">
        <v>1001</v>
      </c>
      <c r="J1374">
        <v>4406</v>
      </c>
      <c r="K1374">
        <v>83303</v>
      </c>
      <c r="L1374">
        <v>5965</v>
      </c>
      <c r="M1374">
        <v>101629</v>
      </c>
      <c r="N1374" s="6" t="str">
        <f t="shared" si="21"/>
        <v>B2_R2_C1Hauts-de-France2035_2050RésineuxPrivé</v>
      </c>
    </row>
    <row r="1375" spans="1:14" x14ac:dyDescent="0.3">
      <c r="A1375" t="s">
        <v>219</v>
      </c>
      <c r="B1375" t="s">
        <v>58</v>
      </c>
      <c r="C1375" t="s">
        <v>215</v>
      </c>
      <c r="D1375" t="s">
        <v>115</v>
      </c>
      <c r="E1375" t="s">
        <v>113</v>
      </c>
      <c r="F1375">
        <v>19742</v>
      </c>
      <c r="G1375">
        <v>6480</v>
      </c>
      <c r="H1375">
        <v>2381</v>
      </c>
      <c r="I1375">
        <v>0</v>
      </c>
      <c r="J1375">
        <v>-1605</v>
      </c>
      <c r="K1375">
        <v>26690</v>
      </c>
      <c r="L1375">
        <v>4738</v>
      </c>
      <c r="M1375">
        <v>26409</v>
      </c>
      <c r="N1375" s="6" t="str">
        <f t="shared" si="21"/>
        <v>B2_R2_C1Hauts-de-France2035_2050RésineuxPublic</v>
      </c>
    </row>
    <row r="1376" spans="1:14" x14ac:dyDescent="0.3">
      <c r="A1376" t="s">
        <v>219</v>
      </c>
      <c r="B1376" t="s">
        <v>58</v>
      </c>
      <c r="C1376" t="s">
        <v>215</v>
      </c>
      <c r="D1376" t="s">
        <v>114</v>
      </c>
      <c r="E1376" t="s">
        <v>112</v>
      </c>
      <c r="F1376">
        <v>446273</v>
      </c>
      <c r="G1376">
        <v>926539</v>
      </c>
      <c r="H1376">
        <v>42163</v>
      </c>
      <c r="I1376">
        <v>2639</v>
      </c>
      <c r="J1376">
        <v>288216</v>
      </c>
      <c r="K1376">
        <v>1222209</v>
      </c>
      <c r="L1376">
        <v>358174</v>
      </c>
      <c r="M1376">
        <v>2148304</v>
      </c>
      <c r="N1376" s="6" t="str">
        <f t="shared" si="21"/>
        <v>B2_R2_C1Hauts-de-France2035_2050FeuillusPrivé</v>
      </c>
    </row>
    <row r="1377" spans="1:14" x14ac:dyDescent="0.3">
      <c r="A1377" t="s">
        <v>219</v>
      </c>
      <c r="B1377" t="s">
        <v>58</v>
      </c>
      <c r="C1377" t="s">
        <v>215</v>
      </c>
      <c r="D1377" t="s">
        <v>114</v>
      </c>
      <c r="E1377" t="s">
        <v>113</v>
      </c>
      <c r="F1377">
        <v>151250</v>
      </c>
      <c r="G1377">
        <v>348596</v>
      </c>
      <c r="H1377">
        <v>26221</v>
      </c>
      <c r="I1377">
        <v>0</v>
      </c>
      <c r="J1377">
        <v>33325</v>
      </c>
      <c r="K1377">
        <v>447308</v>
      </c>
      <c r="L1377">
        <v>51721</v>
      </c>
      <c r="M1377">
        <v>557275</v>
      </c>
      <c r="N1377" s="6" t="str">
        <f t="shared" si="21"/>
        <v>B2_R2_C1Hauts-de-France2035_2050FeuillusPublic</v>
      </c>
    </row>
    <row r="1378" spans="1:14" x14ac:dyDescent="0.3">
      <c r="A1378" t="s">
        <v>219</v>
      </c>
      <c r="B1378" t="s">
        <v>59</v>
      </c>
      <c r="C1378" t="s">
        <v>214</v>
      </c>
      <c r="D1378" t="s">
        <v>115</v>
      </c>
      <c r="E1378" t="s">
        <v>112</v>
      </c>
      <c r="F1378">
        <v>62379</v>
      </c>
      <c r="G1378">
        <v>18363</v>
      </c>
      <c r="H1378">
        <v>2463</v>
      </c>
      <c r="I1378">
        <v>3751</v>
      </c>
      <c r="J1378">
        <v>3117</v>
      </c>
      <c r="K1378">
        <v>84681</v>
      </c>
      <c r="L1378">
        <v>7730</v>
      </c>
      <c r="M1378">
        <v>94320</v>
      </c>
      <c r="N1378" s="6" t="str">
        <f t="shared" si="21"/>
        <v>B2_R2_C2Hauts-de-France2020_2035RésineuxPrivé</v>
      </c>
    </row>
    <row r="1379" spans="1:14" x14ac:dyDescent="0.3">
      <c r="A1379" t="s">
        <v>219</v>
      </c>
      <c r="B1379" t="s">
        <v>59</v>
      </c>
      <c r="C1379" t="s">
        <v>214</v>
      </c>
      <c r="D1379" t="s">
        <v>115</v>
      </c>
      <c r="E1379" t="s">
        <v>113</v>
      </c>
      <c r="F1379">
        <v>23765</v>
      </c>
      <c r="G1379">
        <v>8402</v>
      </c>
      <c r="H1379">
        <v>3559</v>
      </c>
      <c r="I1379">
        <v>1805</v>
      </c>
      <c r="J1379">
        <v>-2828</v>
      </c>
      <c r="K1379">
        <v>32780</v>
      </c>
      <c r="L1379">
        <v>5011</v>
      </c>
      <c r="M1379">
        <v>29055</v>
      </c>
      <c r="N1379" s="6" t="str">
        <f t="shared" si="21"/>
        <v>B2_R2_C2Hauts-de-France2020_2035RésineuxPublic</v>
      </c>
    </row>
    <row r="1380" spans="1:14" x14ac:dyDescent="0.3">
      <c r="A1380" t="s">
        <v>219</v>
      </c>
      <c r="B1380" t="s">
        <v>59</v>
      </c>
      <c r="C1380" t="s">
        <v>214</v>
      </c>
      <c r="D1380" t="s">
        <v>114</v>
      </c>
      <c r="E1380" t="s">
        <v>112</v>
      </c>
      <c r="F1380">
        <v>438883</v>
      </c>
      <c r="G1380">
        <v>791714</v>
      </c>
      <c r="H1380">
        <v>37783</v>
      </c>
      <c r="I1380">
        <v>34476</v>
      </c>
      <c r="J1380">
        <v>216659</v>
      </c>
      <c r="K1380">
        <v>1126866</v>
      </c>
      <c r="L1380">
        <v>417292</v>
      </c>
      <c r="M1380">
        <v>1913102</v>
      </c>
      <c r="N1380" s="6" t="str">
        <f t="shared" si="21"/>
        <v>B2_R2_C2Hauts-de-France2020_2035FeuillusPrivé</v>
      </c>
    </row>
    <row r="1381" spans="1:14" x14ac:dyDescent="0.3">
      <c r="A1381" t="s">
        <v>219</v>
      </c>
      <c r="B1381" t="s">
        <v>59</v>
      </c>
      <c r="C1381" t="s">
        <v>214</v>
      </c>
      <c r="D1381" t="s">
        <v>114</v>
      </c>
      <c r="E1381" t="s">
        <v>113</v>
      </c>
      <c r="F1381">
        <v>150011</v>
      </c>
      <c r="G1381">
        <v>323983</v>
      </c>
      <c r="H1381">
        <v>33738</v>
      </c>
      <c r="I1381">
        <v>14693</v>
      </c>
      <c r="J1381">
        <v>25553</v>
      </c>
      <c r="K1381">
        <v>424534</v>
      </c>
      <c r="L1381">
        <v>60935</v>
      </c>
      <c r="M1381">
        <v>528109</v>
      </c>
      <c r="N1381" s="6" t="str">
        <f t="shared" si="21"/>
        <v>B2_R2_C2Hauts-de-France2020_2035FeuillusPublic</v>
      </c>
    </row>
    <row r="1382" spans="1:14" x14ac:dyDescent="0.3">
      <c r="A1382" t="s">
        <v>219</v>
      </c>
      <c r="B1382" t="s">
        <v>59</v>
      </c>
      <c r="C1382" t="s">
        <v>215</v>
      </c>
      <c r="D1382" t="s">
        <v>115</v>
      </c>
      <c r="E1382" t="s">
        <v>112</v>
      </c>
      <c r="F1382">
        <v>55036</v>
      </c>
      <c r="G1382">
        <v>23888</v>
      </c>
      <c r="H1382">
        <v>2429</v>
      </c>
      <c r="I1382">
        <v>979</v>
      </c>
      <c r="J1382">
        <v>827</v>
      </c>
      <c r="K1382">
        <v>82568</v>
      </c>
      <c r="L1382">
        <v>9764</v>
      </c>
      <c r="M1382">
        <v>93993</v>
      </c>
      <c r="N1382" s="6" t="str">
        <f t="shared" si="21"/>
        <v>B2_R2_C2Hauts-de-France2035_2050RésineuxPrivé</v>
      </c>
    </row>
    <row r="1383" spans="1:14" x14ac:dyDescent="0.3">
      <c r="A1383" t="s">
        <v>219</v>
      </c>
      <c r="B1383" t="s">
        <v>59</v>
      </c>
      <c r="C1383" t="s">
        <v>215</v>
      </c>
      <c r="D1383" t="s">
        <v>115</v>
      </c>
      <c r="E1383" t="s">
        <v>113</v>
      </c>
      <c r="F1383">
        <v>20498</v>
      </c>
      <c r="G1383">
        <v>6630</v>
      </c>
      <c r="H1383">
        <v>4275</v>
      </c>
      <c r="I1383">
        <v>0</v>
      </c>
      <c r="J1383">
        <v>-3837</v>
      </c>
      <c r="K1383">
        <v>27599</v>
      </c>
      <c r="L1383">
        <v>8094</v>
      </c>
      <c r="M1383">
        <v>24374</v>
      </c>
      <c r="N1383" s="6" t="str">
        <f t="shared" si="21"/>
        <v>B2_R2_C2Hauts-de-France2035_2050RésineuxPublic</v>
      </c>
    </row>
    <row r="1384" spans="1:14" x14ac:dyDescent="0.3">
      <c r="A1384" t="s">
        <v>219</v>
      </c>
      <c r="B1384" t="s">
        <v>59</v>
      </c>
      <c r="C1384" t="s">
        <v>215</v>
      </c>
      <c r="D1384" t="s">
        <v>114</v>
      </c>
      <c r="E1384" t="s">
        <v>112</v>
      </c>
      <c r="F1384">
        <v>438927</v>
      </c>
      <c r="G1384">
        <v>903015</v>
      </c>
      <c r="H1384">
        <v>70669</v>
      </c>
      <c r="I1384">
        <v>2611</v>
      </c>
      <c r="J1384">
        <v>67853</v>
      </c>
      <c r="K1384">
        <v>1194187</v>
      </c>
      <c r="L1384">
        <v>607808</v>
      </c>
      <c r="M1384">
        <v>1934460</v>
      </c>
      <c r="N1384" s="6" t="str">
        <f t="shared" si="21"/>
        <v>B2_R2_C2Hauts-de-France2035_2050FeuillusPrivé</v>
      </c>
    </row>
    <row r="1385" spans="1:14" x14ac:dyDescent="0.3">
      <c r="A1385" t="s">
        <v>219</v>
      </c>
      <c r="B1385" t="s">
        <v>59</v>
      </c>
      <c r="C1385" t="s">
        <v>215</v>
      </c>
      <c r="D1385" t="s">
        <v>114</v>
      </c>
      <c r="E1385" t="s">
        <v>113</v>
      </c>
      <c r="F1385">
        <v>153765</v>
      </c>
      <c r="G1385">
        <v>348368</v>
      </c>
      <c r="H1385">
        <v>49688</v>
      </c>
      <c r="I1385">
        <v>0</v>
      </c>
      <c r="J1385">
        <v>-25540</v>
      </c>
      <c r="K1385">
        <v>449284</v>
      </c>
      <c r="L1385">
        <v>96787</v>
      </c>
      <c r="M1385">
        <v>491556</v>
      </c>
      <c r="N1385" s="6" t="str">
        <f t="shared" si="21"/>
        <v>B2_R2_C2Hauts-de-France2035_2050FeuillusPublic</v>
      </c>
    </row>
    <row r="1386" spans="1:14" x14ac:dyDescent="0.3">
      <c r="A1386" t="s">
        <v>219</v>
      </c>
      <c r="B1386" t="s">
        <v>61</v>
      </c>
      <c r="C1386" t="s">
        <v>214</v>
      </c>
      <c r="D1386" t="s">
        <v>115</v>
      </c>
      <c r="E1386" t="s">
        <v>112</v>
      </c>
      <c r="F1386">
        <v>62351</v>
      </c>
      <c r="G1386">
        <v>18295</v>
      </c>
      <c r="H1386">
        <v>3251</v>
      </c>
      <c r="I1386">
        <v>3670</v>
      </c>
      <c r="J1386">
        <v>-615</v>
      </c>
      <c r="K1386">
        <v>84586</v>
      </c>
      <c r="L1386">
        <v>10373</v>
      </c>
      <c r="M1386">
        <v>86149</v>
      </c>
      <c r="N1386" s="6" t="str">
        <f t="shared" si="21"/>
        <v>B2_R2_C3Hauts-de-France2020_2035RésineuxPrivé</v>
      </c>
    </row>
    <row r="1387" spans="1:14" x14ac:dyDescent="0.3">
      <c r="A1387" t="s">
        <v>219</v>
      </c>
      <c r="B1387" t="s">
        <v>61</v>
      </c>
      <c r="C1387" t="s">
        <v>214</v>
      </c>
      <c r="D1387" t="s">
        <v>115</v>
      </c>
      <c r="E1387" t="s">
        <v>113</v>
      </c>
      <c r="F1387">
        <v>24477</v>
      </c>
      <c r="G1387">
        <v>8587</v>
      </c>
      <c r="H1387">
        <v>4835</v>
      </c>
      <c r="I1387">
        <v>1793</v>
      </c>
      <c r="J1387">
        <v>-4727</v>
      </c>
      <c r="K1387">
        <v>33691</v>
      </c>
      <c r="L1387">
        <v>7153</v>
      </c>
      <c r="M1387">
        <v>26715</v>
      </c>
      <c r="N1387" s="6" t="str">
        <f t="shared" si="21"/>
        <v>B2_R2_C3Hauts-de-France2020_2035RésineuxPublic</v>
      </c>
    </row>
    <row r="1388" spans="1:14" x14ac:dyDescent="0.3">
      <c r="A1388" t="s">
        <v>219</v>
      </c>
      <c r="B1388" t="s">
        <v>61</v>
      </c>
      <c r="C1388" t="s">
        <v>214</v>
      </c>
      <c r="D1388" t="s">
        <v>114</v>
      </c>
      <c r="E1388" t="s">
        <v>112</v>
      </c>
      <c r="F1388">
        <v>435587</v>
      </c>
      <c r="G1388">
        <v>786567</v>
      </c>
      <c r="H1388">
        <v>52779</v>
      </c>
      <c r="I1388">
        <v>33185</v>
      </c>
      <c r="J1388">
        <v>47337</v>
      </c>
      <c r="K1388">
        <v>1118674</v>
      </c>
      <c r="L1388">
        <v>593157</v>
      </c>
      <c r="M1388">
        <v>1743519</v>
      </c>
      <c r="N1388" s="6" t="str">
        <f t="shared" si="21"/>
        <v>B2_R2_C3Hauts-de-France2020_2035FeuillusPrivé</v>
      </c>
    </row>
    <row r="1389" spans="1:14" x14ac:dyDescent="0.3">
      <c r="A1389" t="s">
        <v>219</v>
      </c>
      <c r="B1389" t="s">
        <v>61</v>
      </c>
      <c r="C1389" t="s">
        <v>214</v>
      </c>
      <c r="D1389" t="s">
        <v>114</v>
      </c>
      <c r="E1389" t="s">
        <v>113</v>
      </c>
      <c r="F1389">
        <v>153422</v>
      </c>
      <c r="G1389">
        <v>328595</v>
      </c>
      <c r="H1389">
        <v>47829</v>
      </c>
      <c r="I1389">
        <v>14121</v>
      </c>
      <c r="J1389">
        <v>-16883</v>
      </c>
      <c r="K1389">
        <v>431731</v>
      </c>
      <c r="L1389">
        <v>86572</v>
      </c>
      <c r="M1389">
        <v>479887</v>
      </c>
      <c r="N1389" s="6" t="str">
        <f t="shared" si="21"/>
        <v>B2_R2_C3Hauts-de-France2020_2035FeuillusPublic</v>
      </c>
    </row>
    <row r="1390" spans="1:14" x14ac:dyDescent="0.3">
      <c r="A1390" t="s">
        <v>219</v>
      </c>
      <c r="B1390" t="s">
        <v>61</v>
      </c>
      <c r="C1390" t="s">
        <v>215</v>
      </c>
      <c r="D1390" t="s">
        <v>115</v>
      </c>
      <c r="E1390" t="s">
        <v>112</v>
      </c>
      <c r="F1390">
        <v>53591</v>
      </c>
      <c r="G1390">
        <v>22416</v>
      </c>
      <c r="H1390">
        <v>3031</v>
      </c>
      <c r="I1390">
        <v>814</v>
      </c>
      <c r="J1390">
        <v>-725</v>
      </c>
      <c r="K1390">
        <v>79496</v>
      </c>
      <c r="L1390">
        <v>11177</v>
      </c>
      <c r="M1390">
        <v>87358</v>
      </c>
      <c r="N1390" s="6" t="str">
        <f t="shared" si="21"/>
        <v>B2_R2_C3Hauts-de-France2035_2050RésineuxPrivé</v>
      </c>
    </row>
    <row r="1391" spans="1:14" x14ac:dyDescent="0.3">
      <c r="A1391" t="s">
        <v>219</v>
      </c>
      <c r="B1391" t="s">
        <v>61</v>
      </c>
      <c r="C1391" t="s">
        <v>215</v>
      </c>
      <c r="D1391" t="s">
        <v>115</v>
      </c>
      <c r="E1391" t="s">
        <v>113</v>
      </c>
      <c r="F1391">
        <v>19285</v>
      </c>
      <c r="G1391">
        <v>6408</v>
      </c>
      <c r="H1391">
        <v>4280</v>
      </c>
      <c r="I1391">
        <v>0</v>
      </c>
      <c r="J1391">
        <v>-3831</v>
      </c>
      <c r="K1391">
        <v>26170</v>
      </c>
      <c r="L1391">
        <v>7902</v>
      </c>
      <c r="M1391">
        <v>22719</v>
      </c>
      <c r="N1391" s="6" t="str">
        <f t="shared" si="21"/>
        <v>B2_R2_C3Hauts-de-France2035_2050RésineuxPublic</v>
      </c>
    </row>
    <row r="1392" spans="1:14" x14ac:dyDescent="0.3">
      <c r="A1392" t="s">
        <v>219</v>
      </c>
      <c r="B1392" t="s">
        <v>61</v>
      </c>
      <c r="C1392" t="s">
        <v>215</v>
      </c>
      <c r="D1392" t="s">
        <v>114</v>
      </c>
      <c r="E1392" t="s">
        <v>112</v>
      </c>
      <c r="F1392">
        <v>434636</v>
      </c>
      <c r="G1392">
        <v>876514</v>
      </c>
      <c r="H1392">
        <v>94073</v>
      </c>
      <c r="I1392">
        <v>2384</v>
      </c>
      <c r="J1392">
        <v>-25681</v>
      </c>
      <c r="K1392">
        <v>1163447</v>
      </c>
      <c r="L1392">
        <v>588269</v>
      </c>
      <c r="M1392">
        <v>1697405</v>
      </c>
      <c r="N1392" s="6" t="str">
        <f t="shared" si="21"/>
        <v>B2_R2_C3Hauts-de-France2035_2050FeuillusPrivé</v>
      </c>
    </row>
    <row r="1393" spans="1:14" x14ac:dyDescent="0.3">
      <c r="A1393" t="s">
        <v>219</v>
      </c>
      <c r="B1393" t="s">
        <v>61</v>
      </c>
      <c r="C1393" t="s">
        <v>215</v>
      </c>
      <c r="D1393" t="s">
        <v>114</v>
      </c>
      <c r="E1393" t="s">
        <v>113</v>
      </c>
      <c r="F1393">
        <v>151234</v>
      </c>
      <c r="G1393">
        <v>330878</v>
      </c>
      <c r="H1393">
        <v>53981</v>
      </c>
      <c r="I1393">
        <v>0</v>
      </c>
      <c r="J1393">
        <v>-49893</v>
      </c>
      <c r="K1393">
        <v>430581</v>
      </c>
      <c r="L1393">
        <v>98682</v>
      </c>
      <c r="M1393">
        <v>429811</v>
      </c>
      <c r="N1393" s="6" t="str">
        <f t="shared" si="21"/>
        <v>B2_R2_C3Hauts-de-France2035_2050FeuillusPublic</v>
      </c>
    </row>
    <row r="1394" spans="1:14" x14ac:dyDescent="0.3">
      <c r="A1394" t="s">
        <v>219</v>
      </c>
      <c r="B1394" t="s">
        <v>62</v>
      </c>
      <c r="C1394" t="s">
        <v>214</v>
      </c>
      <c r="D1394" t="s">
        <v>115</v>
      </c>
      <c r="E1394" t="s">
        <v>112</v>
      </c>
      <c r="F1394">
        <v>73011</v>
      </c>
      <c r="G1394">
        <v>20176</v>
      </c>
      <c r="H1394">
        <v>2438</v>
      </c>
      <c r="I1394">
        <v>17860</v>
      </c>
      <c r="J1394">
        <v>3199</v>
      </c>
      <c r="K1394">
        <v>97849</v>
      </c>
      <c r="L1394">
        <v>18844</v>
      </c>
      <c r="M1394">
        <v>116853</v>
      </c>
      <c r="N1394" s="6" t="str">
        <f t="shared" si="21"/>
        <v>B3_R1_C1Hauts-de-France2020_2035RésineuxPrivé</v>
      </c>
    </row>
    <row r="1395" spans="1:14" x14ac:dyDescent="0.3">
      <c r="A1395" t="s">
        <v>219</v>
      </c>
      <c r="B1395" t="s">
        <v>62</v>
      </c>
      <c r="C1395" t="s">
        <v>214</v>
      </c>
      <c r="D1395" t="s">
        <v>115</v>
      </c>
      <c r="E1395" t="s">
        <v>113</v>
      </c>
      <c r="F1395">
        <v>23993</v>
      </c>
      <c r="G1395">
        <v>8495</v>
      </c>
      <c r="H1395">
        <v>3540</v>
      </c>
      <c r="I1395">
        <v>1787</v>
      </c>
      <c r="J1395">
        <v>-2883</v>
      </c>
      <c r="K1395">
        <v>33112</v>
      </c>
      <c r="L1395">
        <v>5104</v>
      </c>
      <c r="M1395">
        <v>29309</v>
      </c>
      <c r="N1395" s="6" t="str">
        <f t="shared" si="21"/>
        <v>B3_R1_C1Hauts-de-France2020_2035RésineuxPublic</v>
      </c>
    </row>
    <row r="1396" spans="1:14" x14ac:dyDescent="0.3">
      <c r="A1396" t="s">
        <v>219</v>
      </c>
      <c r="B1396" t="s">
        <v>62</v>
      </c>
      <c r="C1396" t="s">
        <v>214</v>
      </c>
      <c r="D1396" t="s">
        <v>114</v>
      </c>
      <c r="E1396" t="s">
        <v>112</v>
      </c>
      <c r="F1396">
        <v>459805</v>
      </c>
      <c r="G1396">
        <v>867729</v>
      </c>
      <c r="H1396">
        <v>37622</v>
      </c>
      <c r="I1396">
        <v>137570</v>
      </c>
      <c r="J1396">
        <v>168090</v>
      </c>
      <c r="K1396">
        <v>1212267</v>
      </c>
      <c r="L1396">
        <v>411754</v>
      </c>
      <c r="M1396">
        <v>1899704</v>
      </c>
      <c r="N1396" s="6" t="str">
        <f t="shared" si="21"/>
        <v>B3_R1_C1Hauts-de-France2020_2035FeuillusPrivé</v>
      </c>
    </row>
    <row r="1397" spans="1:14" x14ac:dyDescent="0.3">
      <c r="A1397" t="s">
        <v>219</v>
      </c>
      <c r="B1397" t="s">
        <v>62</v>
      </c>
      <c r="C1397" t="s">
        <v>214</v>
      </c>
      <c r="D1397" t="s">
        <v>114</v>
      </c>
      <c r="E1397" t="s">
        <v>113</v>
      </c>
      <c r="F1397">
        <v>158163</v>
      </c>
      <c r="G1397">
        <v>337055</v>
      </c>
      <c r="H1397">
        <v>33472</v>
      </c>
      <c r="I1397">
        <v>33196</v>
      </c>
      <c r="J1397">
        <v>14544</v>
      </c>
      <c r="K1397">
        <v>442842</v>
      </c>
      <c r="L1397">
        <v>60866</v>
      </c>
      <c r="M1397">
        <v>526534</v>
      </c>
      <c r="N1397" s="6" t="str">
        <f t="shared" si="21"/>
        <v>B3_R1_C1Hauts-de-France2020_2035FeuillusPublic</v>
      </c>
    </row>
    <row r="1398" spans="1:14" x14ac:dyDescent="0.3">
      <c r="A1398" t="s">
        <v>219</v>
      </c>
      <c r="B1398" t="s">
        <v>62</v>
      </c>
      <c r="C1398" t="s">
        <v>215</v>
      </c>
      <c r="D1398" t="s">
        <v>115</v>
      </c>
      <c r="E1398" t="s">
        <v>112</v>
      </c>
      <c r="F1398">
        <v>70290</v>
      </c>
      <c r="G1398">
        <v>37094</v>
      </c>
      <c r="H1398">
        <v>1275</v>
      </c>
      <c r="I1398">
        <v>32152</v>
      </c>
      <c r="J1398">
        <v>10245</v>
      </c>
      <c r="K1398">
        <v>111034</v>
      </c>
      <c r="L1398">
        <v>26810</v>
      </c>
      <c r="M1398">
        <v>167437</v>
      </c>
      <c r="N1398" s="6" t="str">
        <f t="shared" si="21"/>
        <v>B3_R1_C1Hauts-de-France2035_2050RésineuxPrivé</v>
      </c>
    </row>
    <row r="1399" spans="1:14" x14ac:dyDescent="0.3">
      <c r="A1399" t="s">
        <v>219</v>
      </c>
      <c r="B1399" t="s">
        <v>62</v>
      </c>
      <c r="C1399" t="s">
        <v>215</v>
      </c>
      <c r="D1399" t="s">
        <v>115</v>
      </c>
      <c r="E1399" t="s">
        <v>113</v>
      </c>
      <c r="F1399">
        <v>19770</v>
      </c>
      <c r="G1399">
        <v>6483</v>
      </c>
      <c r="H1399">
        <v>2362</v>
      </c>
      <c r="I1399">
        <v>0</v>
      </c>
      <c r="J1399">
        <v>-881</v>
      </c>
      <c r="K1399">
        <v>26726</v>
      </c>
      <c r="L1399">
        <v>5069</v>
      </c>
      <c r="M1399">
        <v>28718</v>
      </c>
      <c r="N1399" s="6" t="str">
        <f t="shared" si="21"/>
        <v>B3_R1_C1Hauts-de-France2035_2050RésineuxPublic</v>
      </c>
    </row>
    <row r="1400" spans="1:14" x14ac:dyDescent="0.3">
      <c r="A1400" t="s">
        <v>219</v>
      </c>
      <c r="B1400" t="s">
        <v>62</v>
      </c>
      <c r="C1400" t="s">
        <v>215</v>
      </c>
      <c r="D1400" t="s">
        <v>114</v>
      </c>
      <c r="E1400" t="s">
        <v>112</v>
      </c>
      <c r="F1400">
        <v>486733</v>
      </c>
      <c r="G1400">
        <v>988287</v>
      </c>
      <c r="H1400">
        <v>58806</v>
      </c>
      <c r="I1400">
        <v>33179</v>
      </c>
      <c r="J1400">
        <v>258111</v>
      </c>
      <c r="K1400">
        <v>1314464</v>
      </c>
      <c r="L1400">
        <v>331473</v>
      </c>
      <c r="M1400">
        <v>2158699</v>
      </c>
      <c r="N1400" s="6" t="str">
        <f t="shared" si="21"/>
        <v>B3_R1_C1Hauts-de-France2035_2050FeuillusPrivé</v>
      </c>
    </row>
    <row r="1401" spans="1:14" x14ac:dyDescent="0.3">
      <c r="A1401" t="s">
        <v>219</v>
      </c>
      <c r="B1401" t="s">
        <v>62</v>
      </c>
      <c r="C1401" t="s">
        <v>215</v>
      </c>
      <c r="D1401" t="s">
        <v>114</v>
      </c>
      <c r="E1401" t="s">
        <v>113</v>
      </c>
      <c r="F1401">
        <v>154202</v>
      </c>
      <c r="G1401">
        <v>349858</v>
      </c>
      <c r="H1401">
        <v>26547</v>
      </c>
      <c r="I1401">
        <v>3599</v>
      </c>
      <c r="J1401">
        <v>29361</v>
      </c>
      <c r="K1401">
        <v>451418</v>
      </c>
      <c r="L1401">
        <v>51096</v>
      </c>
      <c r="M1401">
        <v>553205</v>
      </c>
      <c r="N1401" s="6" t="str">
        <f t="shared" si="21"/>
        <v>B3_R1_C1Hauts-de-France2035_2050FeuillusPublic</v>
      </c>
    </row>
    <row r="1402" spans="1:14" x14ac:dyDescent="0.3">
      <c r="A1402" t="s">
        <v>219</v>
      </c>
      <c r="B1402" t="s">
        <v>64</v>
      </c>
      <c r="C1402" t="s">
        <v>214</v>
      </c>
      <c r="D1402" t="s">
        <v>115</v>
      </c>
      <c r="E1402" t="s">
        <v>112</v>
      </c>
      <c r="F1402">
        <v>73011</v>
      </c>
      <c r="G1402">
        <v>20176</v>
      </c>
      <c r="H1402">
        <v>2438</v>
      </c>
      <c r="I1402">
        <v>17860</v>
      </c>
      <c r="J1402">
        <v>3199</v>
      </c>
      <c r="K1402">
        <v>97849</v>
      </c>
      <c r="L1402">
        <v>18844</v>
      </c>
      <c r="M1402">
        <v>116853</v>
      </c>
      <c r="N1402" s="6" t="str">
        <f t="shared" si="21"/>
        <v>B3_R1_C2Hauts-de-France2020_2035RésineuxPrivé</v>
      </c>
    </row>
    <row r="1403" spans="1:14" x14ac:dyDescent="0.3">
      <c r="A1403" t="s">
        <v>219</v>
      </c>
      <c r="B1403" t="s">
        <v>64</v>
      </c>
      <c r="C1403" t="s">
        <v>214</v>
      </c>
      <c r="D1403" t="s">
        <v>115</v>
      </c>
      <c r="E1403" t="s">
        <v>113</v>
      </c>
      <c r="F1403">
        <v>23993</v>
      </c>
      <c r="G1403">
        <v>8495</v>
      </c>
      <c r="H1403">
        <v>3540</v>
      </c>
      <c r="I1403">
        <v>1787</v>
      </c>
      <c r="J1403">
        <v>-2883</v>
      </c>
      <c r="K1403">
        <v>33112</v>
      </c>
      <c r="L1403">
        <v>5104</v>
      </c>
      <c r="M1403">
        <v>29309</v>
      </c>
      <c r="N1403" s="6" t="str">
        <f t="shared" si="21"/>
        <v>B3_R1_C2Hauts-de-France2020_2035RésineuxPublic</v>
      </c>
    </row>
    <row r="1404" spans="1:14" x14ac:dyDescent="0.3">
      <c r="A1404" t="s">
        <v>219</v>
      </c>
      <c r="B1404" t="s">
        <v>64</v>
      </c>
      <c r="C1404" t="s">
        <v>214</v>
      </c>
      <c r="D1404" t="s">
        <v>114</v>
      </c>
      <c r="E1404" t="s">
        <v>112</v>
      </c>
      <c r="F1404">
        <v>459805</v>
      </c>
      <c r="G1404">
        <v>867729</v>
      </c>
      <c r="H1404">
        <v>37622</v>
      </c>
      <c r="I1404">
        <v>137570</v>
      </c>
      <c r="J1404">
        <v>168090</v>
      </c>
      <c r="K1404">
        <v>1212267</v>
      </c>
      <c r="L1404">
        <v>411754</v>
      </c>
      <c r="M1404">
        <v>1899704</v>
      </c>
      <c r="N1404" s="6" t="str">
        <f t="shared" si="21"/>
        <v>B3_R1_C2Hauts-de-France2020_2035FeuillusPrivé</v>
      </c>
    </row>
    <row r="1405" spans="1:14" x14ac:dyDescent="0.3">
      <c r="A1405" t="s">
        <v>219</v>
      </c>
      <c r="B1405" t="s">
        <v>64</v>
      </c>
      <c r="C1405" t="s">
        <v>214</v>
      </c>
      <c r="D1405" t="s">
        <v>114</v>
      </c>
      <c r="E1405" t="s">
        <v>113</v>
      </c>
      <c r="F1405">
        <v>158163</v>
      </c>
      <c r="G1405">
        <v>337055</v>
      </c>
      <c r="H1405">
        <v>33472</v>
      </c>
      <c r="I1405">
        <v>33196</v>
      </c>
      <c r="J1405">
        <v>14544</v>
      </c>
      <c r="K1405">
        <v>442842</v>
      </c>
      <c r="L1405">
        <v>60866</v>
      </c>
      <c r="M1405">
        <v>526534</v>
      </c>
      <c r="N1405" s="6" t="str">
        <f t="shared" si="21"/>
        <v>B3_R1_C2Hauts-de-France2020_2035FeuillusPublic</v>
      </c>
    </row>
    <row r="1406" spans="1:14" x14ac:dyDescent="0.3">
      <c r="A1406" t="s">
        <v>219</v>
      </c>
      <c r="B1406" t="s">
        <v>64</v>
      </c>
      <c r="C1406" t="s">
        <v>215</v>
      </c>
      <c r="D1406" t="s">
        <v>115</v>
      </c>
      <c r="E1406" t="s">
        <v>112</v>
      </c>
      <c r="F1406">
        <v>70358</v>
      </c>
      <c r="G1406">
        <v>36559</v>
      </c>
      <c r="H1406">
        <v>2729</v>
      </c>
      <c r="I1406">
        <v>31406</v>
      </c>
      <c r="J1406">
        <v>6048</v>
      </c>
      <c r="K1406">
        <v>110549</v>
      </c>
      <c r="L1406">
        <v>34813</v>
      </c>
      <c r="M1406">
        <v>162542</v>
      </c>
      <c r="N1406" s="6" t="str">
        <f t="shared" si="21"/>
        <v>B3_R1_C2Hauts-de-France2035_2050RésineuxPrivé</v>
      </c>
    </row>
    <row r="1407" spans="1:14" x14ac:dyDescent="0.3">
      <c r="A1407" t="s">
        <v>219</v>
      </c>
      <c r="B1407" t="s">
        <v>64</v>
      </c>
      <c r="C1407" t="s">
        <v>215</v>
      </c>
      <c r="D1407" t="s">
        <v>115</v>
      </c>
      <c r="E1407" t="s">
        <v>113</v>
      </c>
      <c r="F1407">
        <v>20647</v>
      </c>
      <c r="G1407">
        <v>6688</v>
      </c>
      <c r="H1407">
        <v>4235</v>
      </c>
      <c r="I1407">
        <v>0</v>
      </c>
      <c r="J1407">
        <v>-3281</v>
      </c>
      <c r="K1407">
        <v>27820</v>
      </c>
      <c r="L1407">
        <v>8456</v>
      </c>
      <c r="M1407">
        <v>26410</v>
      </c>
      <c r="N1407" s="6" t="str">
        <f t="shared" si="21"/>
        <v>B3_R1_C2Hauts-de-France2035_2050RésineuxPublic</v>
      </c>
    </row>
    <row r="1408" spans="1:14" x14ac:dyDescent="0.3">
      <c r="A1408" t="s">
        <v>219</v>
      </c>
      <c r="B1408" t="s">
        <v>64</v>
      </c>
      <c r="C1408" t="s">
        <v>215</v>
      </c>
      <c r="D1408" t="s">
        <v>114</v>
      </c>
      <c r="E1408" t="s">
        <v>112</v>
      </c>
      <c r="F1408">
        <v>486735</v>
      </c>
      <c r="G1408">
        <v>989639</v>
      </c>
      <c r="H1408">
        <v>100786</v>
      </c>
      <c r="I1408">
        <v>32835</v>
      </c>
      <c r="J1408">
        <v>39696</v>
      </c>
      <c r="K1408">
        <v>1315213</v>
      </c>
      <c r="L1408">
        <v>556944</v>
      </c>
      <c r="M1408">
        <v>1953949</v>
      </c>
      <c r="N1408" s="6" t="str">
        <f t="shared" si="21"/>
        <v>B3_R1_C2Hauts-de-France2035_2050FeuillusPrivé</v>
      </c>
    </row>
    <row r="1409" spans="1:14" x14ac:dyDescent="0.3">
      <c r="A1409" t="s">
        <v>219</v>
      </c>
      <c r="B1409" t="s">
        <v>64</v>
      </c>
      <c r="C1409" t="s">
        <v>215</v>
      </c>
      <c r="D1409" t="s">
        <v>114</v>
      </c>
      <c r="E1409" t="s">
        <v>113</v>
      </c>
      <c r="F1409">
        <v>158935</v>
      </c>
      <c r="G1409">
        <v>352980</v>
      </c>
      <c r="H1409">
        <v>49888</v>
      </c>
      <c r="I1409">
        <v>3561</v>
      </c>
      <c r="J1409">
        <v>-31129</v>
      </c>
      <c r="K1409">
        <v>458197</v>
      </c>
      <c r="L1409">
        <v>94508</v>
      </c>
      <c r="M1409">
        <v>487902</v>
      </c>
      <c r="N1409" s="6" t="str">
        <f t="shared" si="21"/>
        <v>B3_R1_C2Hauts-de-France2035_2050FeuillusPublic</v>
      </c>
    </row>
    <row r="1410" spans="1:14" x14ac:dyDescent="0.3">
      <c r="A1410" t="s">
        <v>219</v>
      </c>
      <c r="B1410" t="s">
        <v>66</v>
      </c>
      <c r="C1410" t="s">
        <v>214</v>
      </c>
      <c r="D1410" t="s">
        <v>115</v>
      </c>
      <c r="E1410" t="s">
        <v>112</v>
      </c>
      <c r="F1410">
        <v>72633</v>
      </c>
      <c r="G1410">
        <v>20010</v>
      </c>
      <c r="H1410">
        <v>3185</v>
      </c>
      <c r="I1410">
        <v>17508</v>
      </c>
      <c r="J1410">
        <v>-802</v>
      </c>
      <c r="K1410">
        <v>97288</v>
      </c>
      <c r="L1410">
        <v>23473</v>
      </c>
      <c r="M1410">
        <v>109550</v>
      </c>
      <c r="N1410" s="6" t="str">
        <f t="shared" si="21"/>
        <v>B3_R1_C3Hauts-de-France2020_2035RésineuxPrivé</v>
      </c>
    </row>
    <row r="1411" spans="1:14" x14ac:dyDescent="0.3">
      <c r="A1411" t="s">
        <v>219</v>
      </c>
      <c r="B1411" t="s">
        <v>66</v>
      </c>
      <c r="C1411" t="s">
        <v>214</v>
      </c>
      <c r="D1411" t="s">
        <v>115</v>
      </c>
      <c r="E1411" t="s">
        <v>113</v>
      </c>
      <c r="F1411">
        <v>24704</v>
      </c>
      <c r="G1411">
        <v>8683</v>
      </c>
      <c r="H1411">
        <v>4807</v>
      </c>
      <c r="I1411">
        <v>1776</v>
      </c>
      <c r="J1411">
        <v>-4676</v>
      </c>
      <c r="K1411">
        <v>34023</v>
      </c>
      <c r="L1411">
        <v>7194</v>
      </c>
      <c r="M1411">
        <v>27225</v>
      </c>
      <c r="N1411" s="6" t="str">
        <f t="shared" ref="N1411:N1474" si="22">B1411&amp;A1411&amp;C1411&amp;D1411&amp;E1411</f>
        <v>B3_R1_C3Hauts-de-France2020_2035RésineuxPublic</v>
      </c>
    </row>
    <row r="1412" spans="1:14" x14ac:dyDescent="0.3">
      <c r="A1412" t="s">
        <v>219</v>
      </c>
      <c r="B1412" t="s">
        <v>66</v>
      </c>
      <c r="C1412" t="s">
        <v>214</v>
      </c>
      <c r="D1412" t="s">
        <v>114</v>
      </c>
      <c r="E1412" t="s">
        <v>112</v>
      </c>
      <c r="F1412">
        <v>455287</v>
      </c>
      <c r="G1412">
        <v>858192</v>
      </c>
      <c r="H1412">
        <v>51927</v>
      </c>
      <c r="I1412">
        <v>135808</v>
      </c>
      <c r="J1412">
        <v>6176</v>
      </c>
      <c r="K1412">
        <v>1199068</v>
      </c>
      <c r="L1412">
        <v>583008</v>
      </c>
      <c r="M1412">
        <v>1734977</v>
      </c>
      <c r="N1412" s="6" t="str">
        <f t="shared" si="22"/>
        <v>B3_R1_C3Hauts-de-France2020_2035FeuillusPrivé</v>
      </c>
    </row>
    <row r="1413" spans="1:14" x14ac:dyDescent="0.3">
      <c r="A1413" t="s">
        <v>219</v>
      </c>
      <c r="B1413" t="s">
        <v>66</v>
      </c>
      <c r="C1413" t="s">
        <v>214</v>
      </c>
      <c r="D1413" t="s">
        <v>114</v>
      </c>
      <c r="E1413" t="s">
        <v>113</v>
      </c>
      <c r="F1413">
        <v>161399</v>
      </c>
      <c r="G1413">
        <v>341244</v>
      </c>
      <c r="H1413">
        <v>47343</v>
      </c>
      <c r="I1413">
        <v>32376</v>
      </c>
      <c r="J1413">
        <v>-27027</v>
      </c>
      <c r="K1413">
        <v>449510</v>
      </c>
      <c r="L1413">
        <v>86311</v>
      </c>
      <c r="M1413">
        <v>479232</v>
      </c>
      <c r="N1413" s="6" t="str">
        <f t="shared" si="22"/>
        <v>B3_R1_C3Hauts-de-France2020_2035FeuillusPublic</v>
      </c>
    </row>
    <row r="1414" spans="1:14" x14ac:dyDescent="0.3">
      <c r="A1414" t="s">
        <v>219</v>
      </c>
      <c r="B1414" t="s">
        <v>66</v>
      </c>
      <c r="C1414" t="s">
        <v>215</v>
      </c>
      <c r="D1414" t="s">
        <v>115</v>
      </c>
      <c r="E1414" t="s">
        <v>112</v>
      </c>
      <c r="F1414">
        <v>67252</v>
      </c>
      <c r="G1414">
        <v>33528</v>
      </c>
      <c r="H1414">
        <v>3649</v>
      </c>
      <c r="I1414">
        <v>26019</v>
      </c>
      <c r="J1414">
        <v>2993</v>
      </c>
      <c r="K1414">
        <v>104285</v>
      </c>
      <c r="L1414">
        <v>51241</v>
      </c>
      <c r="M1414">
        <v>163348</v>
      </c>
      <c r="N1414" s="6" t="str">
        <f t="shared" si="22"/>
        <v>B3_R1_C3Hauts-de-France2035_2050RésineuxPrivé</v>
      </c>
    </row>
    <row r="1415" spans="1:14" x14ac:dyDescent="0.3">
      <c r="A1415" t="s">
        <v>219</v>
      </c>
      <c r="B1415" t="s">
        <v>66</v>
      </c>
      <c r="C1415" t="s">
        <v>215</v>
      </c>
      <c r="D1415" t="s">
        <v>115</v>
      </c>
      <c r="E1415" t="s">
        <v>113</v>
      </c>
      <c r="F1415">
        <v>20112</v>
      </c>
      <c r="G1415">
        <v>6766</v>
      </c>
      <c r="H1415">
        <v>4223</v>
      </c>
      <c r="I1415">
        <v>0</v>
      </c>
      <c r="J1415">
        <v>-3713</v>
      </c>
      <c r="K1415">
        <v>27403</v>
      </c>
      <c r="L1415">
        <v>8501</v>
      </c>
      <c r="M1415">
        <v>24748</v>
      </c>
      <c r="N1415" s="6" t="str">
        <f t="shared" si="22"/>
        <v>B3_R1_C3Hauts-de-France2035_2050RésineuxPublic</v>
      </c>
    </row>
    <row r="1416" spans="1:14" x14ac:dyDescent="0.3">
      <c r="A1416" t="s">
        <v>219</v>
      </c>
      <c r="B1416" t="s">
        <v>66</v>
      </c>
      <c r="C1416" t="s">
        <v>215</v>
      </c>
      <c r="D1416" t="s">
        <v>114</v>
      </c>
      <c r="E1416" t="s">
        <v>112</v>
      </c>
      <c r="F1416">
        <v>507266</v>
      </c>
      <c r="G1416">
        <v>1024998</v>
      </c>
      <c r="H1416">
        <v>142222</v>
      </c>
      <c r="I1416">
        <v>29996</v>
      </c>
      <c r="J1416">
        <v>-84209</v>
      </c>
      <c r="K1416">
        <v>1356642</v>
      </c>
      <c r="L1416">
        <v>520855</v>
      </c>
      <c r="M1416">
        <v>1718422</v>
      </c>
      <c r="N1416" s="6" t="str">
        <f t="shared" si="22"/>
        <v>B3_R1_C3Hauts-de-France2035_2050FeuillusPrivé</v>
      </c>
    </row>
    <row r="1417" spans="1:14" x14ac:dyDescent="0.3">
      <c r="A1417" t="s">
        <v>219</v>
      </c>
      <c r="B1417" t="s">
        <v>66</v>
      </c>
      <c r="C1417" t="s">
        <v>215</v>
      </c>
      <c r="D1417" t="s">
        <v>114</v>
      </c>
      <c r="E1417" t="s">
        <v>113</v>
      </c>
      <c r="F1417">
        <v>165129</v>
      </c>
      <c r="G1417">
        <v>349560</v>
      </c>
      <c r="H1417">
        <v>54249</v>
      </c>
      <c r="I1417">
        <v>3252</v>
      </c>
      <c r="J1417">
        <v>-66488</v>
      </c>
      <c r="K1417">
        <v>459210</v>
      </c>
      <c r="L1417">
        <v>97109</v>
      </c>
      <c r="M1417">
        <v>426455</v>
      </c>
      <c r="N1417" s="6" t="str">
        <f t="shared" si="22"/>
        <v>B3_R1_C3Hauts-de-France2035_2050FeuillusPublic</v>
      </c>
    </row>
    <row r="1418" spans="1:14" x14ac:dyDescent="0.3">
      <c r="A1418" t="s">
        <v>219</v>
      </c>
      <c r="B1418" t="s">
        <v>68</v>
      </c>
      <c r="C1418" t="s">
        <v>214</v>
      </c>
      <c r="D1418" t="s">
        <v>115</v>
      </c>
      <c r="E1418" t="s">
        <v>112</v>
      </c>
      <c r="F1418">
        <v>63869</v>
      </c>
      <c r="G1418">
        <v>18970</v>
      </c>
      <c r="H1418">
        <v>2713</v>
      </c>
      <c r="I1418">
        <v>3732</v>
      </c>
      <c r="J1418">
        <v>2366</v>
      </c>
      <c r="K1418">
        <v>86877</v>
      </c>
      <c r="L1418">
        <v>7343</v>
      </c>
      <c r="M1418">
        <v>93809</v>
      </c>
      <c r="N1418" s="6" t="str">
        <f t="shared" si="22"/>
        <v>B3_R2_C1Hauts-de-France2020_2035RésineuxPrivé</v>
      </c>
    </row>
    <row r="1419" spans="1:14" x14ac:dyDescent="0.3">
      <c r="A1419" t="s">
        <v>219</v>
      </c>
      <c r="B1419" t="s">
        <v>68</v>
      </c>
      <c r="C1419" t="s">
        <v>214</v>
      </c>
      <c r="D1419" t="s">
        <v>115</v>
      </c>
      <c r="E1419" t="s">
        <v>113</v>
      </c>
      <c r="F1419">
        <v>24084</v>
      </c>
      <c r="G1419">
        <v>8542</v>
      </c>
      <c r="H1419">
        <v>3537</v>
      </c>
      <c r="I1419">
        <v>1787</v>
      </c>
      <c r="J1419">
        <v>-3028</v>
      </c>
      <c r="K1419">
        <v>33256</v>
      </c>
      <c r="L1419">
        <v>4995</v>
      </c>
      <c r="M1419">
        <v>28929</v>
      </c>
      <c r="N1419" s="6" t="str">
        <f t="shared" si="22"/>
        <v>B3_R2_C1Hauts-de-France2020_2035RésineuxPublic</v>
      </c>
    </row>
    <row r="1420" spans="1:14" x14ac:dyDescent="0.3">
      <c r="A1420" t="s">
        <v>219</v>
      </c>
      <c r="B1420" t="s">
        <v>68</v>
      </c>
      <c r="C1420" t="s">
        <v>214</v>
      </c>
      <c r="D1420" t="s">
        <v>114</v>
      </c>
      <c r="E1420" t="s">
        <v>112</v>
      </c>
      <c r="F1420">
        <v>449307</v>
      </c>
      <c r="G1420">
        <v>821488</v>
      </c>
      <c r="H1420">
        <v>40712</v>
      </c>
      <c r="I1420">
        <v>34282</v>
      </c>
      <c r="J1420">
        <v>197628</v>
      </c>
      <c r="K1420">
        <v>1162139</v>
      </c>
      <c r="L1420">
        <v>412488</v>
      </c>
      <c r="M1420">
        <v>1907628</v>
      </c>
      <c r="N1420" s="6" t="str">
        <f t="shared" si="22"/>
        <v>B3_R2_C1Hauts-de-France2020_2035FeuillusPrivé</v>
      </c>
    </row>
    <row r="1421" spans="1:14" x14ac:dyDescent="0.3">
      <c r="A1421" t="s">
        <v>219</v>
      </c>
      <c r="B1421" t="s">
        <v>68</v>
      </c>
      <c r="C1421" t="s">
        <v>214</v>
      </c>
      <c r="D1421" t="s">
        <v>114</v>
      </c>
      <c r="E1421" t="s">
        <v>113</v>
      </c>
      <c r="F1421">
        <v>153451</v>
      </c>
      <c r="G1421">
        <v>329816</v>
      </c>
      <c r="H1421">
        <v>33701</v>
      </c>
      <c r="I1421">
        <v>14618</v>
      </c>
      <c r="J1421">
        <v>20710</v>
      </c>
      <c r="K1421">
        <v>432650</v>
      </c>
      <c r="L1421">
        <v>60560</v>
      </c>
      <c r="M1421">
        <v>526863</v>
      </c>
      <c r="N1421" s="6" t="str">
        <f t="shared" si="22"/>
        <v>B3_R2_C1Hauts-de-France2020_2035FeuillusPublic</v>
      </c>
    </row>
    <row r="1422" spans="1:14" x14ac:dyDescent="0.3">
      <c r="A1422" t="s">
        <v>219</v>
      </c>
      <c r="B1422" t="s">
        <v>68</v>
      </c>
      <c r="C1422" t="s">
        <v>215</v>
      </c>
      <c r="D1422" t="s">
        <v>115</v>
      </c>
      <c r="E1422" t="s">
        <v>112</v>
      </c>
      <c r="F1422">
        <v>55874</v>
      </c>
      <c r="G1422">
        <v>24762</v>
      </c>
      <c r="H1422">
        <v>1439</v>
      </c>
      <c r="I1422">
        <v>1001</v>
      </c>
      <c r="J1422">
        <v>3899</v>
      </c>
      <c r="K1422">
        <v>84377</v>
      </c>
      <c r="L1422">
        <v>5666</v>
      </c>
      <c r="M1422">
        <v>100824</v>
      </c>
      <c r="N1422" s="6" t="str">
        <f t="shared" si="22"/>
        <v>B3_R2_C1Hauts-de-France2035_2050RésineuxPrivé</v>
      </c>
    </row>
    <row r="1423" spans="1:14" x14ac:dyDescent="0.3">
      <c r="A1423" t="s">
        <v>219</v>
      </c>
      <c r="B1423" t="s">
        <v>68</v>
      </c>
      <c r="C1423" t="s">
        <v>215</v>
      </c>
      <c r="D1423" t="s">
        <v>115</v>
      </c>
      <c r="E1423" t="s">
        <v>113</v>
      </c>
      <c r="F1423">
        <v>19779</v>
      </c>
      <c r="G1423">
        <v>6518</v>
      </c>
      <c r="H1423">
        <v>2354</v>
      </c>
      <c r="I1423">
        <v>0</v>
      </c>
      <c r="J1423">
        <v>-1638</v>
      </c>
      <c r="K1423">
        <v>26773</v>
      </c>
      <c r="L1423">
        <v>4685</v>
      </c>
      <c r="M1423">
        <v>26330</v>
      </c>
      <c r="N1423" s="6" t="str">
        <f t="shared" si="22"/>
        <v>B3_R2_C1Hauts-de-France2035_2050RésineuxPublic</v>
      </c>
    </row>
    <row r="1424" spans="1:14" x14ac:dyDescent="0.3">
      <c r="A1424" t="s">
        <v>219</v>
      </c>
      <c r="B1424" t="s">
        <v>68</v>
      </c>
      <c r="C1424" t="s">
        <v>215</v>
      </c>
      <c r="D1424" t="s">
        <v>114</v>
      </c>
      <c r="E1424" t="s">
        <v>112</v>
      </c>
      <c r="F1424">
        <v>473488</v>
      </c>
      <c r="G1424">
        <v>1002066</v>
      </c>
      <c r="H1424">
        <v>61085</v>
      </c>
      <c r="I1424">
        <v>2639</v>
      </c>
      <c r="J1424">
        <v>243817</v>
      </c>
      <c r="K1424">
        <v>1311664</v>
      </c>
      <c r="L1424">
        <v>331360</v>
      </c>
      <c r="M1424">
        <v>2128678</v>
      </c>
      <c r="N1424" s="6" t="str">
        <f t="shared" si="22"/>
        <v>B3_R2_C1Hauts-de-France2035_2050FeuillusPrivé</v>
      </c>
    </row>
    <row r="1425" spans="1:14" x14ac:dyDescent="0.3">
      <c r="A1425" t="s">
        <v>219</v>
      </c>
      <c r="B1425" t="s">
        <v>68</v>
      </c>
      <c r="C1425" t="s">
        <v>215</v>
      </c>
      <c r="D1425" t="s">
        <v>114</v>
      </c>
      <c r="E1425" t="s">
        <v>113</v>
      </c>
      <c r="F1425">
        <v>154508</v>
      </c>
      <c r="G1425">
        <v>354075</v>
      </c>
      <c r="H1425">
        <v>26773</v>
      </c>
      <c r="I1425">
        <v>0</v>
      </c>
      <c r="J1425">
        <v>26974</v>
      </c>
      <c r="K1425">
        <v>454935</v>
      </c>
      <c r="L1425">
        <v>50788</v>
      </c>
      <c r="M1425">
        <v>552020</v>
      </c>
      <c r="N1425" s="6" t="str">
        <f t="shared" si="22"/>
        <v>B3_R2_C1Hauts-de-France2035_2050FeuillusPublic</v>
      </c>
    </row>
    <row r="1426" spans="1:14" x14ac:dyDescent="0.3">
      <c r="A1426" t="s">
        <v>219</v>
      </c>
      <c r="B1426" t="s">
        <v>69</v>
      </c>
      <c r="C1426" t="s">
        <v>214</v>
      </c>
      <c r="D1426" t="s">
        <v>115</v>
      </c>
      <c r="E1426" t="s">
        <v>112</v>
      </c>
      <c r="F1426">
        <v>63869</v>
      </c>
      <c r="G1426">
        <v>18970</v>
      </c>
      <c r="H1426">
        <v>2713</v>
      </c>
      <c r="I1426">
        <v>3732</v>
      </c>
      <c r="J1426">
        <v>2366</v>
      </c>
      <c r="K1426">
        <v>86877</v>
      </c>
      <c r="L1426">
        <v>7343</v>
      </c>
      <c r="M1426">
        <v>93809</v>
      </c>
      <c r="N1426" s="6" t="str">
        <f t="shared" si="22"/>
        <v>B3_R2_C2Hauts-de-France2020_2035RésineuxPrivé</v>
      </c>
    </row>
    <row r="1427" spans="1:14" x14ac:dyDescent="0.3">
      <c r="A1427" t="s">
        <v>219</v>
      </c>
      <c r="B1427" t="s">
        <v>69</v>
      </c>
      <c r="C1427" t="s">
        <v>214</v>
      </c>
      <c r="D1427" t="s">
        <v>115</v>
      </c>
      <c r="E1427" t="s">
        <v>113</v>
      </c>
      <c r="F1427">
        <v>24084</v>
      </c>
      <c r="G1427">
        <v>8542</v>
      </c>
      <c r="H1427">
        <v>3537</v>
      </c>
      <c r="I1427">
        <v>1787</v>
      </c>
      <c r="J1427">
        <v>-3028</v>
      </c>
      <c r="K1427">
        <v>33256</v>
      </c>
      <c r="L1427">
        <v>4995</v>
      </c>
      <c r="M1427">
        <v>28929</v>
      </c>
      <c r="N1427" s="6" t="str">
        <f t="shared" si="22"/>
        <v>B3_R2_C2Hauts-de-France2020_2035RésineuxPublic</v>
      </c>
    </row>
    <row r="1428" spans="1:14" x14ac:dyDescent="0.3">
      <c r="A1428" t="s">
        <v>219</v>
      </c>
      <c r="B1428" t="s">
        <v>69</v>
      </c>
      <c r="C1428" t="s">
        <v>214</v>
      </c>
      <c r="D1428" t="s">
        <v>114</v>
      </c>
      <c r="E1428" t="s">
        <v>112</v>
      </c>
      <c r="F1428">
        <v>449307</v>
      </c>
      <c r="G1428">
        <v>821488</v>
      </c>
      <c r="H1428">
        <v>40712</v>
      </c>
      <c r="I1428">
        <v>34282</v>
      </c>
      <c r="J1428">
        <v>197628</v>
      </c>
      <c r="K1428">
        <v>1162139</v>
      </c>
      <c r="L1428">
        <v>412488</v>
      </c>
      <c r="M1428">
        <v>1907628</v>
      </c>
      <c r="N1428" s="6" t="str">
        <f t="shared" si="22"/>
        <v>B3_R2_C2Hauts-de-France2020_2035FeuillusPrivé</v>
      </c>
    </row>
    <row r="1429" spans="1:14" x14ac:dyDescent="0.3">
      <c r="A1429" t="s">
        <v>219</v>
      </c>
      <c r="B1429" t="s">
        <v>69</v>
      </c>
      <c r="C1429" t="s">
        <v>214</v>
      </c>
      <c r="D1429" t="s">
        <v>114</v>
      </c>
      <c r="E1429" t="s">
        <v>113</v>
      </c>
      <c r="F1429">
        <v>153451</v>
      </c>
      <c r="G1429">
        <v>329816</v>
      </c>
      <c r="H1429">
        <v>33701</v>
      </c>
      <c r="I1429">
        <v>14618</v>
      </c>
      <c r="J1429">
        <v>20710</v>
      </c>
      <c r="K1429">
        <v>432650</v>
      </c>
      <c r="L1429">
        <v>60560</v>
      </c>
      <c r="M1429">
        <v>526863</v>
      </c>
      <c r="N1429" s="6" t="str">
        <f t="shared" si="22"/>
        <v>B3_R2_C2Hauts-de-France2020_2035FeuillusPublic</v>
      </c>
    </row>
    <row r="1430" spans="1:14" x14ac:dyDescent="0.3">
      <c r="A1430" t="s">
        <v>219</v>
      </c>
      <c r="B1430" t="s">
        <v>69</v>
      </c>
      <c r="C1430" t="s">
        <v>215</v>
      </c>
      <c r="D1430" t="s">
        <v>115</v>
      </c>
      <c r="E1430" t="s">
        <v>112</v>
      </c>
      <c r="F1430">
        <v>55820</v>
      </c>
      <c r="G1430">
        <v>24333</v>
      </c>
      <c r="H1430">
        <v>2730</v>
      </c>
      <c r="I1430">
        <v>979</v>
      </c>
      <c r="J1430">
        <v>400</v>
      </c>
      <c r="K1430">
        <v>83836</v>
      </c>
      <c r="L1430">
        <v>9281</v>
      </c>
      <c r="M1430">
        <v>93527</v>
      </c>
      <c r="N1430" s="6" t="str">
        <f t="shared" si="22"/>
        <v>B3_R2_C2Hauts-de-France2035_2050RésineuxPrivé</v>
      </c>
    </row>
    <row r="1431" spans="1:14" x14ac:dyDescent="0.3">
      <c r="A1431" t="s">
        <v>219</v>
      </c>
      <c r="B1431" t="s">
        <v>69</v>
      </c>
      <c r="C1431" t="s">
        <v>215</v>
      </c>
      <c r="D1431" t="s">
        <v>115</v>
      </c>
      <c r="E1431" t="s">
        <v>113</v>
      </c>
      <c r="F1431">
        <v>20591</v>
      </c>
      <c r="G1431">
        <v>6693</v>
      </c>
      <c r="H1431">
        <v>4226</v>
      </c>
      <c r="I1431">
        <v>0</v>
      </c>
      <c r="J1431">
        <v>-3972</v>
      </c>
      <c r="K1431">
        <v>27767</v>
      </c>
      <c r="L1431">
        <v>8038</v>
      </c>
      <c r="M1431">
        <v>24079</v>
      </c>
      <c r="N1431" s="6" t="str">
        <f t="shared" si="22"/>
        <v>B3_R2_C2Hauts-de-France2035_2050RésineuxPublic</v>
      </c>
    </row>
    <row r="1432" spans="1:14" x14ac:dyDescent="0.3">
      <c r="A1432" t="s">
        <v>219</v>
      </c>
      <c r="B1432" t="s">
        <v>69</v>
      </c>
      <c r="C1432" t="s">
        <v>215</v>
      </c>
      <c r="D1432" t="s">
        <v>114</v>
      </c>
      <c r="E1432" t="s">
        <v>112</v>
      </c>
      <c r="F1432">
        <v>471628</v>
      </c>
      <c r="G1432">
        <v>999090</v>
      </c>
      <c r="H1432">
        <v>104007</v>
      </c>
      <c r="I1432">
        <v>2611</v>
      </c>
      <c r="J1432">
        <v>22788</v>
      </c>
      <c r="K1432">
        <v>1307020</v>
      </c>
      <c r="L1432">
        <v>563694</v>
      </c>
      <c r="M1432">
        <v>1919712</v>
      </c>
      <c r="N1432" s="6" t="str">
        <f t="shared" si="22"/>
        <v>B3_R2_C2Hauts-de-France2035_2050FeuillusPrivé</v>
      </c>
    </row>
    <row r="1433" spans="1:14" x14ac:dyDescent="0.3">
      <c r="A1433" t="s">
        <v>219</v>
      </c>
      <c r="B1433" t="s">
        <v>69</v>
      </c>
      <c r="C1433" t="s">
        <v>215</v>
      </c>
      <c r="D1433" t="s">
        <v>114</v>
      </c>
      <c r="E1433" t="s">
        <v>113</v>
      </c>
      <c r="F1433">
        <v>158234</v>
      </c>
      <c r="G1433">
        <v>355590</v>
      </c>
      <c r="H1433">
        <v>50374</v>
      </c>
      <c r="I1433">
        <v>0</v>
      </c>
      <c r="J1433">
        <v>-32053</v>
      </c>
      <c r="K1433">
        <v>459446</v>
      </c>
      <c r="L1433">
        <v>94248</v>
      </c>
      <c r="M1433">
        <v>487234</v>
      </c>
      <c r="N1433" s="6" t="str">
        <f t="shared" si="22"/>
        <v>B3_R2_C2Hauts-de-France2035_2050FeuillusPublic</v>
      </c>
    </row>
    <row r="1434" spans="1:14" x14ac:dyDescent="0.3">
      <c r="A1434" t="s">
        <v>219</v>
      </c>
      <c r="B1434" t="s">
        <v>70</v>
      </c>
      <c r="C1434" t="s">
        <v>214</v>
      </c>
      <c r="D1434" t="s">
        <v>115</v>
      </c>
      <c r="E1434" t="s">
        <v>112</v>
      </c>
      <c r="F1434">
        <v>63912</v>
      </c>
      <c r="G1434">
        <v>18918</v>
      </c>
      <c r="H1434">
        <v>3585</v>
      </c>
      <c r="I1434">
        <v>3651</v>
      </c>
      <c r="J1434">
        <v>-1306</v>
      </c>
      <c r="K1434">
        <v>86873</v>
      </c>
      <c r="L1434">
        <v>9850</v>
      </c>
      <c r="M1434">
        <v>85777</v>
      </c>
      <c r="N1434" s="6" t="str">
        <f t="shared" si="22"/>
        <v>B3_R2_C3Hauts-de-France2020_2035RésineuxPrivé</v>
      </c>
    </row>
    <row r="1435" spans="1:14" x14ac:dyDescent="0.3">
      <c r="A1435" t="s">
        <v>219</v>
      </c>
      <c r="B1435" t="s">
        <v>70</v>
      </c>
      <c r="C1435" t="s">
        <v>214</v>
      </c>
      <c r="D1435" t="s">
        <v>115</v>
      </c>
      <c r="E1435" t="s">
        <v>113</v>
      </c>
      <c r="F1435">
        <v>24793</v>
      </c>
      <c r="G1435">
        <v>8729</v>
      </c>
      <c r="H1435">
        <v>4802</v>
      </c>
      <c r="I1435">
        <v>1776</v>
      </c>
      <c r="J1435">
        <v>-4817</v>
      </c>
      <c r="K1435">
        <v>34165</v>
      </c>
      <c r="L1435">
        <v>7078</v>
      </c>
      <c r="M1435">
        <v>26846</v>
      </c>
      <c r="N1435" s="6" t="str">
        <f t="shared" si="22"/>
        <v>B3_R2_C3Hauts-de-France2020_2035RésineuxPublic</v>
      </c>
    </row>
    <row r="1436" spans="1:14" x14ac:dyDescent="0.3">
      <c r="A1436" t="s">
        <v>219</v>
      </c>
      <c r="B1436" t="s">
        <v>70</v>
      </c>
      <c r="C1436" t="s">
        <v>214</v>
      </c>
      <c r="D1436" t="s">
        <v>114</v>
      </c>
      <c r="E1436" t="s">
        <v>112</v>
      </c>
      <c r="F1436">
        <v>446758</v>
      </c>
      <c r="G1436">
        <v>819419</v>
      </c>
      <c r="H1436">
        <v>57638</v>
      </c>
      <c r="I1436">
        <v>32905</v>
      </c>
      <c r="J1436">
        <v>29120</v>
      </c>
      <c r="K1436">
        <v>1157392</v>
      </c>
      <c r="L1436">
        <v>584176</v>
      </c>
      <c r="M1436">
        <v>1738913</v>
      </c>
      <c r="N1436" s="6" t="str">
        <f t="shared" si="22"/>
        <v>B3_R2_C3Hauts-de-France2020_2035FeuillusPrivé</v>
      </c>
    </row>
    <row r="1437" spans="1:14" x14ac:dyDescent="0.3">
      <c r="A1437" t="s">
        <v>219</v>
      </c>
      <c r="B1437" t="s">
        <v>70</v>
      </c>
      <c r="C1437" t="s">
        <v>214</v>
      </c>
      <c r="D1437" t="s">
        <v>114</v>
      </c>
      <c r="E1437" t="s">
        <v>113</v>
      </c>
      <c r="F1437">
        <v>156837</v>
      </c>
      <c r="G1437">
        <v>334385</v>
      </c>
      <c r="H1437">
        <v>47809</v>
      </c>
      <c r="I1437">
        <v>14048</v>
      </c>
      <c r="J1437">
        <v>-21342</v>
      </c>
      <c r="K1437">
        <v>439789</v>
      </c>
      <c r="L1437">
        <v>85977</v>
      </c>
      <c r="M1437">
        <v>479130</v>
      </c>
      <c r="N1437" s="6" t="str">
        <f t="shared" si="22"/>
        <v>B3_R2_C3Hauts-de-France2020_2035FeuillusPublic</v>
      </c>
    </row>
    <row r="1438" spans="1:14" x14ac:dyDescent="0.3">
      <c r="A1438" t="s">
        <v>219</v>
      </c>
      <c r="B1438" t="s">
        <v>70</v>
      </c>
      <c r="C1438" t="s">
        <v>215</v>
      </c>
      <c r="D1438" t="s">
        <v>115</v>
      </c>
      <c r="E1438" t="s">
        <v>112</v>
      </c>
      <c r="F1438">
        <v>55773</v>
      </c>
      <c r="G1438">
        <v>23404</v>
      </c>
      <c r="H1438">
        <v>3729</v>
      </c>
      <c r="I1438">
        <v>814</v>
      </c>
      <c r="J1438">
        <v>-1732</v>
      </c>
      <c r="K1438">
        <v>82757</v>
      </c>
      <c r="L1438">
        <v>10079</v>
      </c>
      <c r="M1438">
        <v>86502</v>
      </c>
      <c r="N1438" s="6" t="str">
        <f t="shared" si="22"/>
        <v>B3_R2_C3Hauts-de-France2035_2050RésineuxPrivé</v>
      </c>
    </row>
    <row r="1439" spans="1:14" x14ac:dyDescent="0.3">
      <c r="A1439" t="s">
        <v>219</v>
      </c>
      <c r="B1439" t="s">
        <v>70</v>
      </c>
      <c r="C1439" t="s">
        <v>215</v>
      </c>
      <c r="D1439" t="s">
        <v>115</v>
      </c>
      <c r="E1439" t="s">
        <v>113</v>
      </c>
      <c r="F1439">
        <v>20179</v>
      </c>
      <c r="G1439">
        <v>6792</v>
      </c>
      <c r="H1439">
        <v>4330</v>
      </c>
      <c r="I1439">
        <v>0</v>
      </c>
      <c r="J1439">
        <v>-4270</v>
      </c>
      <c r="K1439">
        <v>27501</v>
      </c>
      <c r="L1439">
        <v>7711</v>
      </c>
      <c r="M1439">
        <v>22555</v>
      </c>
      <c r="N1439" s="6" t="str">
        <f t="shared" si="22"/>
        <v>B3_R2_C3Hauts-de-France2035_2050RésineuxPublic</v>
      </c>
    </row>
    <row r="1440" spans="1:14" x14ac:dyDescent="0.3">
      <c r="A1440" t="s">
        <v>219</v>
      </c>
      <c r="B1440" t="s">
        <v>70</v>
      </c>
      <c r="C1440" t="s">
        <v>215</v>
      </c>
      <c r="D1440" t="s">
        <v>114</v>
      </c>
      <c r="E1440" t="s">
        <v>112</v>
      </c>
      <c r="F1440">
        <v>492680</v>
      </c>
      <c r="G1440">
        <v>1029416</v>
      </c>
      <c r="H1440">
        <v>144606</v>
      </c>
      <c r="I1440">
        <v>2384</v>
      </c>
      <c r="J1440">
        <v>-98892</v>
      </c>
      <c r="K1440">
        <v>1344746</v>
      </c>
      <c r="L1440">
        <v>521099</v>
      </c>
      <c r="M1440">
        <v>1677958</v>
      </c>
      <c r="N1440" s="6" t="str">
        <f t="shared" si="22"/>
        <v>B3_R2_C3Hauts-de-France2035_2050FeuillusPrivé</v>
      </c>
    </row>
    <row r="1441" spans="1:14" x14ac:dyDescent="0.3">
      <c r="A1441" t="s">
        <v>219</v>
      </c>
      <c r="B1441" t="s">
        <v>70</v>
      </c>
      <c r="C1441" t="s">
        <v>215</v>
      </c>
      <c r="D1441" t="s">
        <v>114</v>
      </c>
      <c r="E1441" t="s">
        <v>113</v>
      </c>
      <c r="F1441">
        <v>165235</v>
      </c>
      <c r="G1441">
        <v>353101</v>
      </c>
      <c r="H1441">
        <v>55897</v>
      </c>
      <c r="I1441">
        <v>0</v>
      </c>
      <c r="J1441">
        <v>-67850</v>
      </c>
      <c r="K1441">
        <v>462013</v>
      </c>
      <c r="L1441">
        <v>95618</v>
      </c>
      <c r="M1441">
        <v>425326</v>
      </c>
      <c r="N1441" s="6" t="str">
        <f t="shared" si="22"/>
        <v>B3_R2_C3Hauts-de-France2035_2050FeuillusPublic</v>
      </c>
    </row>
    <row r="1442" spans="1:14" x14ac:dyDescent="0.3">
      <c r="A1442" t="s">
        <v>220</v>
      </c>
      <c r="B1442" t="s">
        <v>12</v>
      </c>
      <c r="C1442" t="s">
        <v>214</v>
      </c>
      <c r="D1442" t="s">
        <v>115</v>
      </c>
      <c r="E1442" t="s">
        <v>112</v>
      </c>
      <c r="F1442">
        <v>926964</v>
      </c>
      <c r="G1442">
        <v>379328</v>
      </c>
      <c r="H1442">
        <v>98659</v>
      </c>
      <c r="I1442">
        <v>886351</v>
      </c>
      <c r="J1442">
        <v>-103839</v>
      </c>
      <c r="K1442">
        <v>1393210</v>
      </c>
      <c r="L1442">
        <v>335886</v>
      </c>
      <c r="M1442">
        <v>1281588</v>
      </c>
      <c r="N1442" s="6" t="str">
        <f t="shared" si="22"/>
        <v>A1_R1_C1Grand Est2020_2035RésineuxPrivé</v>
      </c>
    </row>
    <row r="1443" spans="1:14" x14ac:dyDescent="0.3">
      <c r="A1443" t="s">
        <v>220</v>
      </c>
      <c r="B1443" t="s">
        <v>12</v>
      </c>
      <c r="C1443" t="s">
        <v>214</v>
      </c>
      <c r="D1443" t="s">
        <v>115</v>
      </c>
      <c r="E1443" t="s">
        <v>113</v>
      </c>
      <c r="F1443">
        <v>1266661</v>
      </c>
      <c r="G1443">
        <v>452479</v>
      </c>
      <c r="H1443">
        <v>456670</v>
      </c>
      <c r="I1443">
        <v>762199</v>
      </c>
      <c r="J1443">
        <v>-56275</v>
      </c>
      <c r="K1443">
        <v>1830408</v>
      </c>
      <c r="L1443">
        <v>381732</v>
      </c>
      <c r="M1443">
        <v>1937379</v>
      </c>
      <c r="N1443" s="6" t="str">
        <f t="shared" si="22"/>
        <v>A1_R1_C1Grand Est2020_2035RésineuxPublic</v>
      </c>
    </row>
    <row r="1444" spans="1:14" x14ac:dyDescent="0.3">
      <c r="A1444" t="s">
        <v>220</v>
      </c>
      <c r="B1444" t="s">
        <v>12</v>
      </c>
      <c r="C1444" t="s">
        <v>214</v>
      </c>
      <c r="D1444" t="s">
        <v>114</v>
      </c>
      <c r="E1444" t="s">
        <v>112</v>
      </c>
      <c r="F1444">
        <v>748972</v>
      </c>
      <c r="G1444">
        <v>1636731</v>
      </c>
      <c r="H1444">
        <v>39944</v>
      </c>
      <c r="I1444">
        <v>690874</v>
      </c>
      <c r="J1444">
        <v>347645</v>
      </c>
      <c r="K1444">
        <v>2151490</v>
      </c>
      <c r="L1444">
        <v>970699</v>
      </c>
      <c r="M1444">
        <v>3698976</v>
      </c>
      <c r="N1444" s="6" t="str">
        <f t="shared" si="22"/>
        <v>A1_R1_C1Grand Est2020_2035FeuillusPrivé</v>
      </c>
    </row>
    <row r="1445" spans="1:14" x14ac:dyDescent="0.3">
      <c r="A1445" t="s">
        <v>220</v>
      </c>
      <c r="B1445" t="s">
        <v>12</v>
      </c>
      <c r="C1445" t="s">
        <v>214</v>
      </c>
      <c r="D1445" t="s">
        <v>114</v>
      </c>
      <c r="E1445" t="s">
        <v>113</v>
      </c>
      <c r="F1445">
        <v>1057479</v>
      </c>
      <c r="G1445">
        <v>2344901</v>
      </c>
      <c r="H1445">
        <v>222451</v>
      </c>
      <c r="I1445">
        <v>415556</v>
      </c>
      <c r="J1445">
        <v>563836</v>
      </c>
      <c r="K1445">
        <v>3062596</v>
      </c>
      <c r="L1445">
        <v>483706</v>
      </c>
      <c r="M1445">
        <v>4544518</v>
      </c>
      <c r="N1445" s="6" t="str">
        <f t="shared" si="22"/>
        <v>A1_R1_C1Grand Est2020_2035FeuillusPublic</v>
      </c>
    </row>
    <row r="1446" spans="1:14" x14ac:dyDescent="0.3">
      <c r="A1446" t="s">
        <v>220</v>
      </c>
      <c r="B1446" t="s">
        <v>12</v>
      </c>
      <c r="C1446" t="s">
        <v>215</v>
      </c>
      <c r="D1446" t="s">
        <v>115</v>
      </c>
      <c r="E1446" t="s">
        <v>112</v>
      </c>
      <c r="F1446">
        <v>609787</v>
      </c>
      <c r="G1446">
        <v>204946</v>
      </c>
      <c r="H1446">
        <v>23936</v>
      </c>
      <c r="I1446">
        <v>38528</v>
      </c>
      <c r="J1446">
        <v>100576</v>
      </c>
      <c r="K1446">
        <v>855494</v>
      </c>
      <c r="L1446">
        <v>147547</v>
      </c>
      <c r="M1446">
        <v>1291749</v>
      </c>
      <c r="N1446" s="6" t="str">
        <f t="shared" si="22"/>
        <v>A1_R1_C1Grand Est2035_2050RésineuxPrivé</v>
      </c>
    </row>
    <row r="1447" spans="1:14" x14ac:dyDescent="0.3">
      <c r="A1447" t="s">
        <v>220</v>
      </c>
      <c r="B1447" t="s">
        <v>12</v>
      </c>
      <c r="C1447" t="s">
        <v>215</v>
      </c>
      <c r="D1447" t="s">
        <v>115</v>
      </c>
      <c r="E1447" t="s">
        <v>113</v>
      </c>
      <c r="F1447">
        <v>1216674</v>
      </c>
      <c r="G1447">
        <v>305496</v>
      </c>
      <c r="H1447">
        <v>170557</v>
      </c>
      <c r="I1447">
        <v>32458</v>
      </c>
      <c r="J1447">
        <v>58050</v>
      </c>
      <c r="K1447">
        <v>1601915</v>
      </c>
      <c r="L1447">
        <v>217026</v>
      </c>
      <c r="M1447">
        <v>1964098</v>
      </c>
      <c r="N1447" s="6" t="str">
        <f t="shared" si="22"/>
        <v>A1_R1_C1Grand Est2035_2050RésineuxPublic</v>
      </c>
    </row>
    <row r="1448" spans="1:14" x14ac:dyDescent="0.3">
      <c r="A1448" t="s">
        <v>220</v>
      </c>
      <c r="B1448" t="s">
        <v>12</v>
      </c>
      <c r="C1448" t="s">
        <v>215</v>
      </c>
      <c r="D1448" t="s">
        <v>114</v>
      </c>
      <c r="E1448" t="s">
        <v>112</v>
      </c>
      <c r="F1448">
        <v>861899</v>
      </c>
      <c r="G1448">
        <v>1725283</v>
      </c>
      <c r="H1448">
        <v>41986</v>
      </c>
      <c r="I1448">
        <v>107589</v>
      </c>
      <c r="J1448">
        <v>593288</v>
      </c>
      <c r="K1448">
        <v>2311070</v>
      </c>
      <c r="L1448">
        <v>730824</v>
      </c>
      <c r="M1448">
        <v>4124994</v>
      </c>
      <c r="N1448" s="6" t="str">
        <f t="shared" si="22"/>
        <v>A1_R1_C1Grand Est2035_2050FeuillusPrivé</v>
      </c>
    </row>
    <row r="1449" spans="1:14" x14ac:dyDescent="0.3">
      <c r="A1449" t="s">
        <v>220</v>
      </c>
      <c r="B1449" t="s">
        <v>12</v>
      </c>
      <c r="C1449" t="s">
        <v>215</v>
      </c>
      <c r="D1449" t="s">
        <v>114</v>
      </c>
      <c r="E1449" t="s">
        <v>113</v>
      </c>
      <c r="F1449">
        <v>1134177</v>
      </c>
      <c r="G1449">
        <v>2697755</v>
      </c>
      <c r="H1449">
        <v>160107</v>
      </c>
      <c r="I1449">
        <v>10229</v>
      </c>
      <c r="J1449">
        <v>598123</v>
      </c>
      <c r="K1449">
        <v>3451217</v>
      </c>
      <c r="L1449">
        <v>372042</v>
      </c>
      <c r="M1449">
        <v>4934485</v>
      </c>
      <c r="N1449" s="6" t="str">
        <f t="shared" si="22"/>
        <v>A1_R1_C1Grand Est2035_2050FeuillusPublic</v>
      </c>
    </row>
    <row r="1450" spans="1:14" x14ac:dyDescent="0.3">
      <c r="A1450" t="s">
        <v>220</v>
      </c>
      <c r="B1450" t="s">
        <v>14</v>
      </c>
      <c r="C1450" t="s">
        <v>214</v>
      </c>
      <c r="D1450" t="s">
        <v>115</v>
      </c>
      <c r="E1450" t="s">
        <v>112</v>
      </c>
      <c r="F1450">
        <v>926964</v>
      </c>
      <c r="G1450">
        <v>379328</v>
      </c>
      <c r="H1450">
        <v>98659</v>
      </c>
      <c r="I1450">
        <v>886351</v>
      </c>
      <c r="J1450">
        <v>-103839</v>
      </c>
      <c r="K1450">
        <v>1393210</v>
      </c>
      <c r="L1450">
        <v>335886</v>
      </c>
      <c r="M1450">
        <v>1281588</v>
      </c>
      <c r="N1450" s="6" t="str">
        <f t="shared" si="22"/>
        <v>A1_R1_C2Grand Est2020_2035RésineuxPrivé</v>
      </c>
    </row>
    <row r="1451" spans="1:14" x14ac:dyDescent="0.3">
      <c r="A1451" t="s">
        <v>220</v>
      </c>
      <c r="B1451" t="s">
        <v>14</v>
      </c>
      <c r="C1451" t="s">
        <v>214</v>
      </c>
      <c r="D1451" t="s">
        <v>115</v>
      </c>
      <c r="E1451" t="s">
        <v>113</v>
      </c>
      <c r="F1451">
        <v>1266661</v>
      </c>
      <c r="G1451">
        <v>452479</v>
      </c>
      <c r="H1451">
        <v>456670</v>
      </c>
      <c r="I1451">
        <v>762199</v>
      </c>
      <c r="J1451">
        <v>-56275</v>
      </c>
      <c r="K1451">
        <v>1830408</v>
      </c>
      <c r="L1451">
        <v>381732</v>
      </c>
      <c r="M1451">
        <v>1937379</v>
      </c>
      <c r="N1451" s="6" t="str">
        <f t="shared" si="22"/>
        <v>A1_R1_C2Grand Est2020_2035RésineuxPublic</v>
      </c>
    </row>
    <row r="1452" spans="1:14" x14ac:dyDescent="0.3">
      <c r="A1452" t="s">
        <v>220</v>
      </c>
      <c r="B1452" t="s">
        <v>14</v>
      </c>
      <c r="C1452" t="s">
        <v>214</v>
      </c>
      <c r="D1452" t="s">
        <v>114</v>
      </c>
      <c r="E1452" t="s">
        <v>112</v>
      </c>
      <c r="F1452">
        <v>748972</v>
      </c>
      <c r="G1452">
        <v>1636731</v>
      </c>
      <c r="H1452">
        <v>39944</v>
      </c>
      <c r="I1452">
        <v>690874</v>
      </c>
      <c r="J1452">
        <v>347645</v>
      </c>
      <c r="K1452">
        <v>2151490</v>
      </c>
      <c r="L1452">
        <v>970699</v>
      </c>
      <c r="M1452">
        <v>3698976</v>
      </c>
      <c r="N1452" s="6" t="str">
        <f t="shared" si="22"/>
        <v>A1_R1_C2Grand Est2020_2035FeuillusPrivé</v>
      </c>
    </row>
    <row r="1453" spans="1:14" x14ac:dyDescent="0.3">
      <c r="A1453" t="s">
        <v>220</v>
      </c>
      <c r="B1453" t="s">
        <v>14</v>
      </c>
      <c r="C1453" t="s">
        <v>214</v>
      </c>
      <c r="D1453" t="s">
        <v>114</v>
      </c>
      <c r="E1453" t="s">
        <v>113</v>
      </c>
      <c r="F1453">
        <v>1057479</v>
      </c>
      <c r="G1453">
        <v>2344901</v>
      </c>
      <c r="H1453">
        <v>222451</v>
      </c>
      <c r="I1453">
        <v>415556</v>
      </c>
      <c r="J1453">
        <v>563836</v>
      </c>
      <c r="K1453">
        <v>3062596</v>
      </c>
      <c r="L1453">
        <v>483706</v>
      </c>
      <c r="M1453">
        <v>4544518</v>
      </c>
      <c r="N1453" s="6" t="str">
        <f t="shared" si="22"/>
        <v>A1_R1_C2Grand Est2020_2035FeuillusPublic</v>
      </c>
    </row>
    <row r="1454" spans="1:14" x14ac:dyDescent="0.3">
      <c r="A1454" t="s">
        <v>220</v>
      </c>
      <c r="B1454" t="s">
        <v>14</v>
      </c>
      <c r="C1454" t="s">
        <v>215</v>
      </c>
      <c r="D1454" t="s">
        <v>115</v>
      </c>
      <c r="E1454" t="s">
        <v>112</v>
      </c>
      <c r="F1454">
        <v>506691</v>
      </c>
      <c r="G1454">
        <v>164592</v>
      </c>
      <c r="H1454">
        <v>31846</v>
      </c>
      <c r="I1454">
        <v>37741</v>
      </c>
      <c r="J1454">
        <v>80921</v>
      </c>
      <c r="K1454">
        <v>705373</v>
      </c>
      <c r="L1454">
        <v>266870</v>
      </c>
      <c r="M1454">
        <v>1196754</v>
      </c>
      <c r="N1454" s="6" t="str">
        <f t="shared" si="22"/>
        <v>A1_R1_C2Grand Est2035_2050RésineuxPrivé</v>
      </c>
    </row>
    <row r="1455" spans="1:14" x14ac:dyDescent="0.3">
      <c r="A1455" t="s">
        <v>220</v>
      </c>
      <c r="B1455" t="s">
        <v>14</v>
      </c>
      <c r="C1455" t="s">
        <v>215</v>
      </c>
      <c r="D1455" t="s">
        <v>115</v>
      </c>
      <c r="E1455" t="s">
        <v>113</v>
      </c>
      <c r="F1455">
        <v>1117485</v>
      </c>
      <c r="G1455">
        <v>279623</v>
      </c>
      <c r="H1455">
        <v>305067</v>
      </c>
      <c r="I1455">
        <v>31840</v>
      </c>
      <c r="J1455">
        <v>-7477</v>
      </c>
      <c r="K1455">
        <v>1471321</v>
      </c>
      <c r="L1455">
        <v>389268</v>
      </c>
      <c r="M1455">
        <v>1793423</v>
      </c>
      <c r="N1455" s="6" t="str">
        <f t="shared" si="22"/>
        <v>A1_R1_C2Grand Est2035_2050RésineuxPublic</v>
      </c>
    </row>
    <row r="1456" spans="1:14" x14ac:dyDescent="0.3">
      <c r="A1456" t="s">
        <v>220</v>
      </c>
      <c r="B1456" t="s">
        <v>14</v>
      </c>
      <c r="C1456" t="s">
        <v>215</v>
      </c>
      <c r="D1456" t="s">
        <v>114</v>
      </c>
      <c r="E1456" t="s">
        <v>112</v>
      </c>
      <c r="F1456">
        <v>647938</v>
      </c>
      <c r="G1456">
        <v>1201107</v>
      </c>
      <c r="H1456">
        <v>20905</v>
      </c>
      <c r="I1456">
        <v>106450</v>
      </c>
      <c r="J1456">
        <v>437811</v>
      </c>
      <c r="K1456">
        <v>1660022</v>
      </c>
      <c r="L1456">
        <v>1334229</v>
      </c>
      <c r="M1456">
        <v>3720192</v>
      </c>
      <c r="N1456" s="6" t="str">
        <f t="shared" si="22"/>
        <v>A1_R1_C2Grand Est2035_2050FeuillusPrivé</v>
      </c>
    </row>
    <row r="1457" spans="1:14" x14ac:dyDescent="0.3">
      <c r="A1457" t="s">
        <v>220</v>
      </c>
      <c r="B1457" t="s">
        <v>14</v>
      </c>
      <c r="C1457" t="s">
        <v>215</v>
      </c>
      <c r="D1457" t="s">
        <v>114</v>
      </c>
      <c r="E1457" t="s">
        <v>113</v>
      </c>
      <c r="F1457">
        <v>967968</v>
      </c>
      <c r="G1457">
        <v>2309145</v>
      </c>
      <c r="H1457">
        <v>296459</v>
      </c>
      <c r="I1457">
        <v>10107</v>
      </c>
      <c r="J1457">
        <v>430209</v>
      </c>
      <c r="K1457">
        <v>2952517</v>
      </c>
      <c r="L1457">
        <v>730166</v>
      </c>
      <c r="M1457">
        <v>4469224</v>
      </c>
      <c r="N1457" s="6" t="str">
        <f t="shared" si="22"/>
        <v>A1_R1_C2Grand Est2035_2050FeuillusPublic</v>
      </c>
    </row>
    <row r="1458" spans="1:14" x14ac:dyDescent="0.3">
      <c r="A1458" t="s">
        <v>220</v>
      </c>
      <c r="B1458" t="s">
        <v>15</v>
      </c>
      <c r="C1458" t="s">
        <v>214</v>
      </c>
      <c r="D1458" t="s">
        <v>115</v>
      </c>
      <c r="E1458" t="s">
        <v>112</v>
      </c>
      <c r="F1458">
        <v>839801</v>
      </c>
      <c r="G1458">
        <v>341089</v>
      </c>
      <c r="H1458">
        <v>105267</v>
      </c>
      <c r="I1458">
        <v>876130</v>
      </c>
      <c r="J1458">
        <v>-121475</v>
      </c>
      <c r="K1458">
        <v>1260905</v>
      </c>
      <c r="L1458">
        <v>422542</v>
      </c>
      <c r="M1458">
        <v>1180054</v>
      </c>
      <c r="N1458" s="6" t="str">
        <f t="shared" si="22"/>
        <v>A1_R1_C3Grand Est2020_2035RésineuxPrivé</v>
      </c>
    </row>
    <row r="1459" spans="1:14" x14ac:dyDescent="0.3">
      <c r="A1459" t="s">
        <v>220</v>
      </c>
      <c r="B1459" t="s">
        <v>15</v>
      </c>
      <c r="C1459" t="s">
        <v>214</v>
      </c>
      <c r="D1459" t="s">
        <v>115</v>
      </c>
      <c r="E1459" t="s">
        <v>113</v>
      </c>
      <c r="F1459">
        <v>1194400</v>
      </c>
      <c r="G1459">
        <v>435193</v>
      </c>
      <c r="H1459">
        <v>557489</v>
      </c>
      <c r="I1459">
        <v>740010</v>
      </c>
      <c r="J1459">
        <v>-112353</v>
      </c>
      <c r="K1459">
        <v>1736698</v>
      </c>
      <c r="L1459">
        <v>490829</v>
      </c>
      <c r="M1459">
        <v>1772252</v>
      </c>
      <c r="N1459" s="6" t="str">
        <f t="shared" si="22"/>
        <v>A1_R1_C3Grand Est2020_2035RésineuxPublic</v>
      </c>
    </row>
    <row r="1460" spans="1:14" x14ac:dyDescent="0.3">
      <c r="A1460" t="s">
        <v>220</v>
      </c>
      <c r="B1460" t="s">
        <v>15</v>
      </c>
      <c r="C1460" t="s">
        <v>214</v>
      </c>
      <c r="D1460" t="s">
        <v>114</v>
      </c>
      <c r="E1460" t="s">
        <v>112</v>
      </c>
      <c r="F1460">
        <v>575795</v>
      </c>
      <c r="G1460">
        <v>1220544</v>
      </c>
      <c r="H1460">
        <v>19876</v>
      </c>
      <c r="I1460">
        <v>685929</v>
      </c>
      <c r="J1460">
        <v>261099</v>
      </c>
      <c r="K1460">
        <v>1629566</v>
      </c>
      <c r="L1460">
        <v>1382947</v>
      </c>
      <c r="M1460">
        <v>3379783</v>
      </c>
      <c r="N1460" s="6" t="str">
        <f t="shared" si="22"/>
        <v>A1_R1_C3Grand Est2020_2035FeuillusPrivé</v>
      </c>
    </row>
    <row r="1461" spans="1:14" x14ac:dyDescent="0.3">
      <c r="A1461" t="s">
        <v>220</v>
      </c>
      <c r="B1461" t="s">
        <v>15</v>
      </c>
      <c r="C1461" t="s">
        <v>214</v>
      </c>
      <c r="D1461" t="s">
        <v>114</v>
      </c>
      <c r="E1461" t="s">
        <v>113</v>
      </c>
      <c r="F1461">
        <v>967492</v>
      </c>
      <c r="G1461">
        <v>2153006</v>
      </c>
      <c r="H1461">
        <v>297770</v>
      </c>
      <c r="I1461">
        <v>410297</v>
      </c>
      <c r="J1461">
        <v>398745</v>
      </c>
      <c r="K1461">
        <v>2809578</v>
      </c>
      <c r="L1461">
        <v>666225</v>
      </c>
      <c r="M1461">
        <v>4159862</v>
      </c>
      <c r="N1461" s="6" t="str">
        <f t="shared" si="22"/>
        <v>A1_R1_C3Grand Est2020_2035FeuillusPublic</v>
      </c>
    </row>
    <row r="1462" spans="1:14" x14ac:dyDescent="0.3">
      <c r="A1462" t="s">
        <v>220</v>
      </c>
      <c r="B1462" t="s">
        <v>15</v>
      </c>
      <c r="C1462" t="s">
        <v>215</v>
      </c>
      <c r="D1462" t="s">
        <v>115</v>
      </c>
      <c r="E1462" t="s">
        <v>112</v>
      </c>
      <c r="F1462">
        <v>434758</v>
      </c>
      <c r="G1462">
        <v>136818</v>
      </c>
      <c r="H1462">
        <v>28393</v>
      </c>
      <c r="I1462">
        <v>32607</v>
      </c>
      <c r="J1462">
        <v>78645</v>
      </c>
      <c r="K1462">
        <v>600366</v>
      </c>
      <c r="L1462">
        <v>310922</v>
      </c>
      <c r="M1462">
        <v>1130117</v>
      </c>
      <c r="N1462" s="6" t="str">
        <f t="shared" si="22"/>
        <v>A1_R1_C3Grand Est2035_2050RésineuxPrivé</v>
      </c>
    </row>
    <row r="1463" spans="1:14" x14ac:dyDescent="0.3">
      <c r="A1463" t="s">
        <v>220</v>
      </c>
      <c r="B1463" t="s">
        <v>15</v>
      </c>
      <c r="C1463" t="s">
        <v>215</v>
      </c>
      <c r="D1463" t="s">
        <v>115</v>
      </c>
      <c r="E1463" t="s">
        <v>113</v>
      </c>
      <c r="F1463">
        <v>1024596</v>
      </c>
      <c r="G1463">
        <v>248194</v>
      </c>
      <c r="H1463">
        <v>314850</v>
      </c>
      <c r="I1463">
        <v>27641</v>
      </c>
      <c r="J1463">
        <v>-38437</v>
      </c>
      <c r="K1463">
        <v>1340046</v>
      </c>
      <c r="L1463">
        <v>451401</v>
      </c>
      <c r="M1463">
        <v>1626050</v>
      </c>
      <c r="N1463" s="6" t="str">
        <f t="shared" si="22"/>
        <v>A1_R1_C3Grand Est2035_2050RésineuxPublic</v>
      </c>
    </row>
    <row r="1464" spans="1:14" x14ac:dyDescent="0.3">
      <c r="A1464" t="s">
        <v>220</v>
      </c>
      <c r="B1464" t="s">
        <v>15</v>
      </c>
      <c r="C1464" t="s">
        <v>215</v>
      </c>
      <c r="D1464" t="s">
        <v>114</v>
      </c>
      <c r="E1464" t="s">
        <v>112</v>
      </c>
      <c r="F1464">
        <v>525584</v>
      </c>
      <c r="G1464">
        <v>900101</v>
      </c>
      <c r="H1464">
        <v>10843</v>
      </c>
      <c r="I1464">
        <v>97168</v>
      </c>
      <c r="J1464">
        <v>419219</v>
      </c>
      <c r="K1464">
        <v>1282126</v>
      </c>
      <c r="L1464">
        <v>1431277</v>
      </c>
      <c r="M1464">
        <v>3370503</v>
      </c>
      <c r="N1464" s="6" t="str">
        <f t="shared" si="22"/>
        <v>A1_R1_C3Grand Est2035_2050FeuillusPrivé</v>
      </c>
    </row>
    <row r="1465" spans="1:14" x14ac:dyDescent="0.3">
      <c r="A1465" t="s">
        <v>220</v>
      </c>
      <c r="B1465" t="s">
        <v>15</v>
      </c>
      <c r="C1465" t="s">
        <v>215</v>
      </c>
      <c r="D1465" t="s">
        <v>114</v>
      </c>
      <c r="E1465" t="s">
        <v>113</v>
      </c>
      <c r="F1465">
        <v>865388</v>
      </c>
      <c r="G1465">
        <v>2031864</v>
      </c>
      <c r="H1465">
        <v>294240</v>
      </c>
      <c r="I1465">
        <v>9176</v>
      </c>
      <c r="J1465">
        <v>398950</v>
      </c>
      <c r="K1465">
        <v>2609320</v>
      </c>
      <c r="L1465">
        <v>806641</v>
      </c>
      <c r="M1465">
        <v>4141199</v>
      </c>
      <c r="N1465" s="6" t="str">
        <f t="shared" si="22"/>
        <v>A1_R1_C3Grand Est2035_2050FeuillusPublic</v>
      </c>
    </row>
    <row r="1466" spans="1:14" x14ac:dyDescent="0.3">
      <c r="A1466" t="s">
        <v>220</v>
      </c>
      <c r="B1466" t="s">
        <v>16</v>
      </c>
      <c r="C1466" t="s">
        <v>214</v>
      </c>
      <c r="D1466" t="s">
        <v>115</v>
      </c>
      <c r="E1466" t="s">
        <v>112</v>
      </c>
      <c r="F1466">
        <v>898718</v>
      </c>
      <c r="G1466">
        <v>356601</v>
      </c>
      <c r="H1466">
        <v>98817</v>
      </c>
      <c r="I1466">
        <v>807926</v>
      </c>
      <c r="J1466">
        <v>-95839</v>
      </c>
      <c r="K1466">
        <v>1338438</v>
      </c>
      <c r="L1466">
        <v>330195</v>
      </c>
      <c r="M1466">
        <v>1252737</v>
      </c>
      <c r="N1466" s="6" t="str">
        <f t="shared" si="22"/>
        <v>A1_R2_C1Grand Est2020_2035RésineuxPrivé</v>
      </c>
    </row>
    <row r="1467" spans="1:14" x14ac:dyDescent="0.3">
      <c r="A1467" t="s">
        <v>220</v>
      </c>
      <c r="B1467" t="s">
        <v>16</v>
      </c>
      <c r="C1467" t="s">
        <v>214</v>
      </c>
      <c r="D1467" t="s">
        <v>115</v>
      </c>
      <c r="E1467" t="s">
        <v>113</v>
      </c>
      <c r="F1467">
        <v>1258563</v>
      </c>
      <c r="G1467">
        <v>444802</v>
      </c>
      <c r="H1467">
        <v>456599</v>
      </c>
      <c r="I1467">
        <v>716487</v>
      </c>
      <c r="J1467">
        <v>-58187</v>
      </c>
      <c r="K1467">
        <v>1813441</v>
      </c>
      <c r="L1467">
        <v>376143</v>
      </c>
      <c r="M1467">
        <v>1911302</v>
      </c>
      <c r="N1467" s="6" t="str">
        <f t="shared" si="22"/>
        <v>A1_R2_C1Grand Est2020_2035RésineuxPublic</v>
      </c>
    </row>
    <row r="1468" spans="1:14" x14ac:dyDescent="0.3">
      <c r="A1468" t="s">
        <v>220</v>
      </c>
      <c r="B1468" t="s">
        <v>16</v>
      </c>
      <c r="C1468" t="s">
        <v>214</v>
      </c>
      <c r="D1468" t="s">
        <v>114</v>
      </c>
      <c r="E1468" t="s">
        <v>112</v>
      </c>
      <c r="F1468">
        <v>729296</v>
      </c>
      <c r="G1468">
        <v>1564139</v>
      </c>
      <c r="H1468">
        <v>40457</v>
      </c>
      <c r="I1468">
        <v>358860</v>
      </c>
      <c r="J1468">
        <v>382273</v>
      </c>
      <c r="K1468">
        <v>2068557</v>
      </c>
      <c r="L1468">
        <v>969647</v>
      </c>
      <c r="M1468">
        <v>3685341</v>
      </c>
      <c r="N1468" s="6" t="str">
        <f t="shared" si="22"/>
        <v>A1_R2_C1Grand Est2020_2035FeuillusPrivé</v>
      </c>
    </row>
    <row r="1469" spans="1:14" x14ac:dyDescent="0.3">
      <c r="A1469" t="s">
        <v>220</v>
      </c>
      <c r="B1469" t="s">
        <v>16</v>
      </c>
      <c r="C1469" t="s">
        <v>214</v>
      </c>
      <c r="D1469" t="s">
        <v>114</v>
      </c>
      <c r="E1469" t="s">
        <v>113</v>
      </c>
      <c r="F1469">
        <v>1043574</v>
      </c>
      <c r="G1469">
        <v>2333979</v>
      </c>
      <c r="H1469">
        <v>222549</v>
      </c>
      <c r="I1469">
        <v>241475</v>
      </c>
      <c r="J1469">
        <v>578939</v>
      </c>
      <c r="K1469">
        <v>3041007</v>
      </c>
      <c r="L1469">
        <v>479559</v>
      </c>
      <c r="M1469">
        <v>4549640</v>
      </c>
      <c r="N1469" s="6" t="str">
        <f t="shared" si="22"/>
        <v>A1_R2_C1Grand Est2020_2035FeuillusPublic</v>
      </c>
    </row>
    <row r="1470" spans="1:14" x14ac:dyDescent="0.3">
      <c r="A1470" t="s">
        <v>220</v>
      </c>
      <c r="B1470" t="s">
        <v>16</v>
      </c>
      <c r="C1470" t="s">
        <v>215</v>
      </c>
      <c r="D1470" t="s">
        <v>115</v>
      </c>
      <c r="E1470" t="s">
        <v>112</v>
      </c>
      <c r="F1470">
        <v>602157</v>
      </c>
      <c r="G1470">
        <v>203674</v>
      </c>
      <c r="H1470">
        <v>24411</v>
      </c>
      <c r="I1470">
        <v>22756</v>
      </c>
      <c r="J1470">
        <v>77850</v>
      </c>
      <c r="K1470">
        <v>846619</v>
      </c>
      <c r="L1470">
        <v>136257</v>
      </c>
      <c r="M1470">
        <v>1206711</v>
      </c>
      <c r="N1470" s="6" t="str">
        <f t="shared" si="22"/>
        <v>A1_R2_C1Grand Est2035_2050RésineuxPrivé</v>
      </c>
    </row>
    <row r="1471" spans="1:14" x14ac:dyDescent="0.3">
      <c r="A1471" t="s">
        <v>220</v>
      </c>
      <c r="B1471" t="s">
        <v>16</v>
      </c>
      <c r="C1471" t="s">
        <v>215</v>
      </c>
      <c r="D1471" t="s">
        <v>115</v>
      </c>
      <c r="E1471" t="s">
        <v>113</v>
      </c>
      <c r="F1471">
        <v>1197762</v>
      </c>
      <c r="G1471">
        <v>303585</v>
      </c>
      <c r="H1471">
        <v>171860</v>
      </c>
      <c r="I1471">
        <v>26237</v>
      </c>
      <c r="J1471">
        <v>39940</v>
      </c>
      <c r="K1471">
        <v>1580084</v>
      </c>
      <c r="L1471">
        <v>208864</v>
      </c>
      <c r="M1471">
        <v>1884397</v>
      </c>
      <c r="N1471" s="6" t="str">
        <f t="shared" si="22"/>
        <v>A1_R2_C1Grand Est2035_2050RésineuxPublic</v>
      </c>
    </row>
    <row r="1472" spans="1:14" x14ac:dyDescent="0.3">
      <c r="A1472" t="s">
        <v>220</v>
      </c>
      <c r="B1472" t="s">
        <v>16</v>
      </c>
      <c r="C1472" t="s">
        <v>215</v>
      </c>
      <c r="D1472" t="s">
        <v>114</v>
      </c>
      <c r="E1472" t="s">
        <v>112</v>
      </c>
      <c r="F1472">
        <v>807475</v>
      </c>
      <c r="G1472">
        <v>1704514</v>
      </c>
      <c r="H1472">
        <v>41974</v>
      </c>
      <c r="I1472">
        <v>24100</v>
      </c>
      <c r="J1472">
        <v>605773</v>
      </c>
      <c r="K1472">
        <v>2235843</v>
      </c>
      <c r="L1472">
        <v>738184</v>
      </c>
      <c r="M1472">
        <v>4081451</v>
      </c>
      <c r="N1472" s="6" t="str">
        <f t="shared" si="22"/>
        <v>A1_R2_C1Grand Est2035_2050FeuillusPrivé</v>
      </c>
    </row>
    <row r="1473" spans="1:14" x14ac:dyDescent="0.3">
      <c r="A1473" t="s">
        <v>220</v>
      </c>
      <c r="B1473" t="s">
        <v>16</v>
      </c>
      <c r="C1473" t="s">
        <v>215</v>
      </c>
      <c r="D1473" t="s">
        <v>114</v>
      </c>
      <c r="E1473" t="s">
        <v>113</v>
      </c>
      <c r="F1473">
        <v>1126631</v>
      </c>
      <c r="G1473">
        <v>2689179</v>
      </c>
      <c r="H1473">
        <v>160580</v>
      </c>
      <c r="I1473">
        <v>2315</v>
      </c>
      <c r="J1473">
        <v>618598</v>
      </c>
      <c r="K1473">
        <v>3436147</v>
      </c>
      <c r="L1473">
        <v>368434</v>
      </c>
      <c r="M1473">
        <v>4954571</v>
      </c>
      <c r="N1473" s="6" t="str">
        <f t="shared" si="22"/>
        <v>A1_R2_C1Grand Est2035_2050FeuillusPublic</v>
      </c>
    </row>
    <row r="1474" spans="1:14" x14ac:dyDescent="0.3">
      <c r="A1474" t="s">
        <v>220</v>
      </c>
      <c r="B1474" t="s">
        <v>17</v>
      </c>
      <c r="C1474" t="s">
        <v>214</v>
      </c>
      <c r="D1474" t="s">
        <v>115</v>
      </c>
      <c r="E1474" t="s">
        <v>112</v>
      </c>
      <c r="F1474">
        <v>898718</v>
      </c>
      <c r="G1474">
        <v>356601</v>
      </c>
      <c r="H1474">
        <v>98817</v>
      </c>
      <c r="I1474">
        <v>807926</v>
      </c>
      <c r="J1474">
        <v>-95839</v>
      </c>
      <c r="K1474">
        <v>1338438</v>
      </c>
      <c r="L1474">
        <v>330195</v>
      </c>
      <c r="M1474">
        <v>1252737</v>
      </c>
      <c r="N1474" s="6" t="str">
        <f t="shared" si="22"/>
        <v>A1_R2_C2Grand Est2020_2035RésineuxPrivé</v>
      </c>
    </row>
    <row r="1475" spans="1:14" x14ac:dyDescent="0.3">
      <c r="A1475" t="s">
        <v>220</v>
      </c>
      <c r="B1475" t="s">
        <v>17</v>
      </c>
      <c r="C1475" t="s">
        <v>214</v>
      </c>
      <c r="D1475" t="s">
        <v>115</v>
      </c>
      <c r="E1475" t="s">
        <v>113</v>
      </c>
      <c r="F1475">
        <v>1258563</v>
      </c>
      <c r="G1475">
        <v>444802</v>
      </c>
      <c r="H1475">
        <v>456599</v>
      </c>
      <c r="I1475">
        <v>716487</v>
      </c>
      <c r="J1475">
        <v>-58187</v>
      </c>
      <c r="K1475">
        <v>1813441</v>
      </c>
      <c r="L1475">
        <v>376143</v>
      </c>
      <c r="M1475">
        <v>1911302</v>
      </c>
      <c r="N1475" s="6" t="str">
        <f t="shared" ref="N1475:N1538" si="23">B1475&amp;A1475&amp;C1475&amp;D1475&amp;E1475</f>
        <v>A1_R2_C2Grand Est2020_2035RésineuxPublic</v>
      </c>
    </row>
    <row r="1476" spans="1:14" x14ac:dyDescent="0.3">
      <c r="A1476" t="s">
        <v>220</v>
      </c>
      <c r="B1476" t="s">
        <v>17</v>
      </c>
      <c r="C1476" t="s">
        <v>214</v>
      </c>
      <c r="D1476" t="s">
        <v>114</v>
      </c>
      <c r="E1476" t="s">
        <v>112</v>
      </c>
      <c r="F1476">
        <v>729296</v>
      </c>
      <c r="G1476">
        <v>1564139</v>
      </c>
      <c r="H1476">
        <v>40457</v>
      </c>
      <c r="I1476">
        <v>358860</v>
      </c>
      <c r="J1476">
        <v>382273</v>
      </c>
      <c r="K1476">
        <v>2068557</v>
      </c>
      <c r="L1476">
        <v>969647</v>
      </c>
      <c r="M1476">
        <v>3685341</v>
      </c>
      <c r="N1476" s="6" t="str">
        <f t="shared" si="23"/>
        <v>A1_R2_C2Grand Est2020_2035FeuillusPrivé</v>
      </c>
    </row>
    <row r="1477" spans="1:14" x14ac:dyDescent="0.3">
      <c r="A1477" t="s">
        <v>220</v>
      </c>
      <c r="B1477" t="s">
        <v>17</v>
      </c>
      <c r="C1477" t="s">
        <v>214</v>
      </c>
      <c r="D1477" t="s">
        <v>114</v>
      </c>
      <c r="E1477" t="s">
        <v>113</v>
      </c>
      <c r="F1477">
        <v>1043574</v>
      </c>
      <c r="G1477">
        <v>2333979</v>
      </c>
      <c r="H1477">
        <v>222549</v>
      </c>
      <c r="I1477">
        <v>241475</v>
      </c>
      <c r="J1477">
        <v>578939</v>
      </c>
      <c r="K1477">
        <v>3041007</v>
      </c>
      <c r="L1477">
        <v>479559</v>
      </c>
      <c r="M1477">
        <v>4549640</v>
      </c>
      <c r="N1477" s="6" t="str">
        <f t="shared" si="23"/>
        <v>A1_R2_C2Grand Est2020_2035FeuillusPublic</v>
      </c>
    </row>
    <row r="1478" spans="1:14" x14ac:dyDescent="0.3">
      <c r="A1478" t="s">
        <v>220</v>
      </c>
      <c r="B1478" t="s">
        <v>17</v>
      </c>
      <c r="C1478" t="s">
        <v>215</v>
      </c>
      <c r="D1478" t="s">
        <v>115</v>
      </c>
      <c r="E1478" t="s">
        <v>112</v>
      </c>
      <c r="F1478">
        <v>487920</v>
      </c>
      <c r="G1478">
        <v>160321</v>
      </c>
      <c r="H1478">
        <v>29671</v>
      </c>
      <c r="I1478">
        <v>22317</v>
      </c>
      <c r="J1478">
        <v>60366</v>
      </c>
      <c r="K1478">
        <v>681278</v>
      </c>
      <c r="L1478">
        <v>260438</v>
      </c>
      <c r="M1478">
        <v>1108506</v>
      </c>
      <c r="N1478" s="6" t="str">
        <f t="shared" si="23"/>
        <v>A1_R2_C2Grand Est2035_2050RésineuxPrivé</v>
      </c>
    </row>
    <row r="1479" spans="1:14" x14ac:dyDescent="0.3">
      <c r="A1479" t="s">
        <v>220</v>
      </c>
      <c r="B1479" t="s">
        <v>17</v>
      </c>
      <c r="C1479" t="s">
        <v>215</v>
      </c>
      <c r="D1479" t="s">
        <v>115</v>
      </c>
      <c r="E1479" t="s">
        <v>113</v>
      </c>
      <c r="F1479">
        <v>1083457</v>
      </c>
      <c r="G1479">
        <v>272257</v>
      </c>
      <c r="H1479">
        <v>283836</v>
      </c>
      <c r="I1479">
        <v>25748</v>
      </c>
      <c r="J1479">
        <v>-26291</v>
      </c>
      <c r="K1479">
        <v>1427529</v>
      </c>
      <c r="L1479">
        <v>405570</v>
      </c>
      <c r="M1479">
        <v>1713367</v>
      </c>
      <c r="N1479" s="6" t="str">
        <f t="shared" si="23"/>
        <v>A1_R2_C2Grand Est2035_2050RésineuxPublic</v>
      </c>
    </row>
    <row r="1480" spans="1:14" x14ac:dyDescent="0.3">
      <c r="A1480" t="s">
        <v>220</v>
      </c>
      <c r="B1480" t="s">
        <v>17</v>
      </c>
      <c r="C1480" t="s">
        <v>215</v>
      </c>
      <c r="D1480" t="s">
        <v>114</v>
      </c>
      <c r="E1480" t="s">
        <v>112</v>
      </c>
      <c r="F1480">
        <v>591156</v>
      </c>
      <c r="G1480">
        <v>1165664</v>
      </c>
      <c r="H1480">
        <v>18436</v>
      </c>
      <c r="I1480">
        <v>23834</v>
      </c>
      <c r="J1480">
        <v>448917</v>
      </c>
      <c r="K1480">
        <v>1569336</v>
      </c>
      <c r="L1480">
        <v>1354644</v>
      </c>
      <c r="M1480">
        <v>3670955</v>
      </c>
      <c r="N1480" s="6" t="str">
        <f t="shared" si="23"/>
        <v>A1_R2_C2Grand Est2035_2050FeuillusPrivé</v>
      </c>
    </row>
    <row r="1481" spans="1:14" x14ac:dyDescent="0.3">
      <c r="A1481" t="s">
        <v>220</v>
      </c>
      <c r="B1481" t="s">
        <v>17</v>
      </c>
      <c r="C1481" t="s">
        <v>215</v>
      </c>
      <c r="D1481" t="s">
        <v>114</v>
      </c>
      <c r="E1481" t="s">
        <v>113</v>
      </c>
      <c r="F1481">
        <v>957589</v>
      </c>
      <c r="G1481">
        <v>2287797</v>
      </c>
      <c r="H1481">
        <v>274906</v>
      </c>
      <c r="I1481">
        <v>2283</v>
      </c>
      <c r="J1481">
        <v>446462</v>
      </c>
      <c r="K1481">
        <v>2922831</v>
      </c>
      <c r="L1481">
        <v>746082</v>
      </c>
      <c r="M1481">
        <v>4486958</v>
      </c>
      <c r="N1481" s="6" t="str">
        <f t="shared" si="23"/>
        <v>A1_R2_C2Grand Est2035_2050FeuillusPublic</v>
      </c>
    </row>
    <row r="1482" spans="1:14" x14ac:dyDescent="0.3">
      <c r="A1482" t="s">
        <v>220</v>
      </c>
      <c r="B1482" t="s">
        <v>18</v>
      </c>
      <c r="C1482" t="s">
        <v>214</v>
      </c>
      <c r="D1482" t="s">
        <v>115</v>
      </c>
      <c r="E1482" t="s">
        <v>112</v>
      </c>
      <c r="F1482">
        <v>809239</v>
      </c>
      <c r="G1482">
        <v>317103</v>
      </c>
      <c r="H1482">
        <v>105218</v>
      </c>
      <c r="I1482">
        <v>796769</v>
      </c>
      <c r="J1482">
        <v>-113009</v>
      </c>
      <c r="K1482">
        <v>1202358</v>
      </c>
      <c r="L1482">
        <v>418182</v>
      </c>
      <c r="M1482">
        <v>1149470</v>
      </c>
      <c r="N1482" s="6" t="str">
        <f t="shared" si="23"/>
        <v>A1_R2_C3Grand Est2020_2035RésineuxPrivé</v>
      </c>
    </row>
    <row r="1483" spans="1:14" x14ac:dyDescent="0.3">
      <c r="A1483" t="s">
        <v>220</v>
      </c>
      <c r="B1483" t="s">
        <v>18</v>
      </c>
      <c r="C1483" t="s">
        <v>214</v>
      </c>
      <c r="D1483" t="s">
        <v>115</v>
      </c>
      <c r="E1483" t="s">
        <v>113</v>
      </c>
      <c r="F1483">
        <v>1180454</v>
      </c>
      <c r="G1483">
        <v>424814</v>
      </c>
      <c r="H1483">
        <v>557464</v>
      </c>
      <c r="I1483">
        <v>695557</v>
      </c>
      <c r="J1483">
        <v>-111270</v>
      </c>
      <c r="K1483">
        <v>1710710</v>
      </c>
      <c r="L1483">
        <v>485463</v>
      </c>
      <c r="M1483">
        <v>1746747</v>
      </c>
      <c r="N1483" s="6" t="str">
        <f t="shared" si="23"/>
        <v>A1_R2_C3Grand Est2020_2035RésineuxPublic</v>
      </c>
    </row>
    <row r="1484" spans="1:14" x14ac:dyDescent="0.3">
      <c r="A1484" t="s">
        <v>220</v>
      </c>
      <c r="B1484" t="s">
        <v>18</v>
      </c>
      <c r="C1484" t="s">
        <v>214</v>
      </c>
      <c r="D1484" t="s">
        <v>114</v>
      </c>
      <c r="E1484" t="s">
        <v>112</v>
      </c>
      <c r="F1484">
        <v>550906</v>
      </c>
      <c r="G1484">
        <v>1126958</v>
      </c>
      <c r="H1484">
        <v>19571</v>
      </c>
      <c r="I1484">
        <v>354823</v>
      </c>
      <c r="J1484">
        <v>304485</v>
      </c>
      <c r="K1484">
        <v>1523070</v>
      </c>
      <c r="L1484">
        <v>1387478</v>
      </c>
      <c r="M1484">
        <v>3364877</v>
      </c>
      <c r="N1484" s="6" t="str">
        <f t="shared" si="23"/>
        <v>A1_R2_C3Grand Est2020_2035FeuillusPrivé</v>
      </c>
    </row>
    <row r="1485" spans="1:14" x14ac:dyDescent="0.3">
      <c r="A1485" t="s">
        <v>220</v>
      </c>
      <c r="B1485" t="s">
        <v>18</v>
      </c>
      <c r="C1485" t="s">
        <v>214</v>
      </c>
      <c r="D1485" t="s">
        <v>114</v>
      </c>
      <c r="E1485" t="s">
        <v>113</v>
      </c>
      <c r="F1485">
        <v>935986</v>
      </c>
      <c r="G1485">
        <v>2106807</v>
      </c>
      <c r="H1485">
        <v>298057</v>
      </c>
      <c r="I1485">
        <v>237527</v>
      </c>
      <c r="J1485">
        <v>439819</v>
      </c>
      <c r="K1485">
        <v>2740469</v>
      </c>
      <c r="L1485">
        <v>662497</v>
      </c>
      <c r="M1485">
        <v>4166638</v>
      </c>
      <c r="N1485" s="6" t="str">
        <f t="shared" si="23"/>
        <v>A1_R2_C3Grand Est2020_2035FeuillusPublic</v>
      </c>
    </row>
    <row r="1486" spans="1:14" x14ac:dyDescent="0.3">
      <c r="A1486" t="s">
        <v>220</v>
      </c>
      <c r="B1486" t="s">
        <v>18</v>
      </c>
      <c r="C1486" t="s">
        <v>215</v>
      </c>
      <c r="D1486" t="s">
        <v>115</v>
      </c>
      <c r="E1486" t="s">
        <v>112</v>
      </c>
      <c r="F1486">
        <v>427106</v>
      </c>
      <c r="G1486">
        <v>135110</v>
      </c>
      <c r="H1486">
        <v>27933</v>
      </c>
      <c r="I1486">
        <v>19389</v>
      </c>
      <c r="J1486">
        <v>58125</v>
      </c>
      <c r="K1486">
        <v>590776</v>
      </c>
      <c r="L1486">
        <v>289943</v>
      </c>
      <c r="M1486">
        <v>1039481</v>
      </c>
      <c r="N1486" s="6" t="str">
        <f t="shared" si="23"/>
        <v>A1_R2_C3Grand Est2035_2050RésineuxPrivé</v>
      </c>
    </row>
    <row r="1487" spans="1:14" x14ac:dyDescent="0.3">
      <c r="A1487" t="s">
        <v>220</v>
      </c>
      <c r="B1487" t="s">
        <v>18</v>
      </c>
      <c r="C1487" t="s">
        <v>215</v>
      </c>
      <c r="D1487" t="s">
        <v>115</v>
      </c>
      <c r="E1487" t="s">
        <v>113</v>
      </c>
      <c r="F1487">
        <v>1023741</v>
      </c>
      <c r="G1487">
        <v>250329</v>
      </c>
      <c r="H1487">
        <v>316752</v>
      </c>
      <c r="I1487">
        <v>22365</v>
      </c>
      <c r="J1487">
        <v>-58604</v>
      </c>
      <c r="K1487">
        <v>1341456</v>
      </c>
      <c r="L1487">
        <v>433426</v>
      </c>
      <c r="M1487">
        <v>1550882</v>
      </c>
      <c r="N1487" s="6" t="str">
        <f t="shared" si="23"/>
        <v>A1_R2_C3Grand Est2035_2050RésineuxPublic</v>
      </c>
    </row>
    <row r="1488" spans="1:14" x14ac:dyDescent="0.3">
      <c r="A1488" t="s">
        <v>220</v>
      </c>
      <c r="B1488" t="s">
        <v>18</v>
      </c>
      <c r="C1488" t="s">
        <v>215</v>
      </c>
      <c r="D1488" t="s">
        <v>114</v>
      </c>
      <c r="E1488" t="s">
        <v>112</v>
      </c>
      <c r="F1488">
        <v>468489</v>
      </c>
      <c r="G1488">
        <v>864637</v>
      </c>
      <c r="H1488">
        <v>10660</v>
      </c>
      <c r="I1488">
        <v>21739</v>
      </c>
      <c r="J1488">
        <v>433249</v>
      </c>
      <c r="K1488">
        <v>1192730</v>
      </c>
      <c r="L1488">
        <v>1447017</v>
      </c>
      <c r="M1488">
        <v>3322031</v>
      </c>
      <c r="N1488" s="6" t="str">
        <f t="shared" si="23"/>
        <v>A1_R2_C3Grand Est2035_2050FeuillusPrivé</v>
      </c>
    </row>
    <row r="1489" spans="1:14" x14ac:dyDescent="0.3">
      <c r="A1489" t="s">
        <v>220</v>
      </c>
      <c r="B1489" t="s">
        <v>18</v>
      </c>
      <c r="C1489" t="s">
        <v>215</v>
      </c>
      <c r="D1489" t="s">
        <v>114</v>
      </c>
      <c r="E1489" t="s">
        <v>113</v>
      </c>
      <c r="F1489">
        <v>846880</v>
      </c>
      <c r="G1489">
        <v>2004234</v>
      </c>
      <c r="H1489">
        <v>299809</v>
      </c>
      <c r="I1489">
        <v>2074</v>
      </c>
      <c r="J1489">
        <v>436779</v>
      </c>
      <c r="K1489">
        <v>2567893</v>
      </c>
      <c r="L1489">
        <v>802244</v>
      </c>
      <c r="M1489">
        <v>4164877</v>
      </c>
      <c r="N1489" s="6" t="str">
        <f t="shared" si="23"/>
        <v>A1_R2_C3Grand Est2035_2050FeuillusPublic</v>
      </c>
    </row>
    <row r="1490" spans="1:14" x14ac:dyDescent="0.3">
      <c r="A1490" t="s">
        <v>220</v>
      </c>
      <c r="B1490" t="s">
        <v>19</v>
      </c>
      <c r="C1490" t="s">
        <v>214</v>
      </c>
      <c r="D1490" t="s">
        <v>115</v>
      </c>
      <c r="E1490" t="s">
        <v>112</v>
      </c>
      <c r="F1490">
        <v>1083002</v>
      </c>
      <c r="G1490">
        <v>431733</v>
      </c>
      <c r="H1490">
        <v>101409</v>
      </c>
      <c r="I1490">
        <v>861883</v>
      </c>
      <c r="J1490">
        <v>-176205</v>
      </c>
      <c r="K1490">
        <v>1612751</v>
      </c>
      <c r="L1490">
        <v>326676</v>
      </c>
      <c r="M1490">
        <v>1259746</v>
      </c>
      <c r="N1490" s="6" t="str">
        <f t="shared" si="23"/>
        <v>A2_R1_C1Grand Est2020_2035RésineuxPrivé</v>
      </c>
    </row>
    <row r="1491" spans="1:14" x14ac:dyDescent="0.3">
      <c r="A1491" t="s">
        <v>220</v>
      </c>
      <c r="B1491" t="s">
        <v>19</v>
      </c>
      <c r="C1491" t="s">
        <v>214</v>
      </c>
      <c r="D1491" t="s">
        <v>115</v>
      </c>
      <c r="E1491" t="s">
        <v>113</v>
      </c>
      <c r="F1491">
        <v>1554168</v>
      </c>
      <c r="G1491">
        <v>532158</v>
      </c>
      <c r="H1491">
        <v>450527</v>
      </c>
      <c r="I1491">
        <v>746569</v>
      </c>
      <c r="J1491">
        <v>-180798</v>
      </c>
      <c r="K1491">
        <v>2217385</v>
      </c>
      <c r="L1491">
        <v>374324</v>
      </c>
      <c r="M1491">
        <v>1907130</v>
      </c>
      <c r="N1491" s="6" t="str">
        <f t="shared" si="23"/>
        <v>A2_R1_C1Grand Est2020_2035RésineuxPublic</v>
      </c>
    </row>
    <row r="1492" spans="1:14" x14ac:dyDescent="0.3">
      <c r="A1492" t="s">
        <v>220</v>
      </c>
      <c r="B1492" t="s">
        <v>19</v>
      </c>
      <c r="C1492" t="s">
        <v>214</v>
      </c>
      <c r="D1492" t="s">
        <v>114</v>
      </c>
      <c r="E1492" t="s">
        <v>112</v>
      </c>
      <c r="F1492">
        <v>827941</v>
      </c>
      <c r="G1492">
        <v>1838126</v>
      </c>
      <c r="H1492">
        <v>43649</v>
      </c>
      <c r="I1492">
        <v>684244</v>
      </c>
      <c r="J1492">
        <v>206937</v>
      </c>
      <c r="K1492">
        <v>2400969</v>
      </c>
      <c r="L1492">
        <v>954360</v>
      </c>
      <c r="M1492">
        <v>3667125</v>
      </c>
      <c r="N1492" s="6" t="str">
        <f t="shared" si="23"/>
        <v>A2_R1_C1Grand Est2020_2035FeuillusPrivé</v>
      </c>
    </row>
    <row r="1493" spans="1:14" x14ac:dyDescent="0.3">
      <c r="A1493" t="s">
        <v>220</v>
      </c>
      <c r="B1493" t="s">
        <v>19</v>
      </c>
      <c r="C1493" t="s">
        <v>214</v>
      </c>
      <c r="D1493" t="s">
        <v>114</v>
      </c>
      <c r="E1493" t="s">
        <v>113</v>
      </c>
      <c r="F1493">
        <v>1133444</v>
      </c>
      <c r="G1493">
        <v>2522804</v>
      </c>
      <c r="H1493">
        <v>221119</v>
      </c>
      <c r="I1493">
        <v>411387</v>
      </c>
      <c r="J1493">
        <v>432241</v>
      </c>
      <c r="K1493">
        <v>3293141</v>
      </c>
      <c r="L1493">
        <v>478503</v>
      </c>
      <c r="M1493">
        <v>4519784</v>
      </c>
      <c r="N1493" s="6" t="str">
        <f t="shared" si="23"/>
        <v>A2_R1_C1Grand Est2020_2035FeuillusPublic</v>
      </c>
    </row>
    <row r="1494" spans="1:14" x14ac:dyDescent="0.3">
      <c r="A1494" t="s">
        <v>220</v>
      </c>
      <c r="B1494" t="s">
        <v>19</v>
      </c>
      <c r="C1494" t="s">
        <v>215</v>
      </c>
      <c r="D1494" t="s">
        <v>115</v>
      </c>
      <c r="E1494" t="s">
        <v>112</v>
      </c>
      <c r="F1494">
        <v>597654</v>
      </c>
      <c r="G1494">
        <v>214101</v>
      </c>
      <c r="H1494">
        <v>24274</v>
      </c>
      <c r="I1494">
        <v>38528</v>
      </c>
      <c r="J1494">
        <v>88849</v>
      </c>
      <c r="K1494">
        <v>851758</v>
      </c>
      <c r="L1494">
        <v>132341</v>
      </c>
      <c r="M1494">
        <v>1241586</v>
      </c>
      <c r="N1494" s="6" t="str">
        <f t="shared" si="23"/>
        <v>A2_R1_C1Grand Est2035_2050RésineuxPrivé</v>
      </c>
    </row>
    <row r="1495" spans="1:14" x14ac:dyDescent="0.3">
      <c r="A1495" t="s">
        <v>220</v>
      </c>
      <c r="B1495" t="s">
        <v>19</v>
      </c>
      <c r="C1495" t="s">
        <v>215</v>
      </c>
      <c r="D1495" t="s">
        <v>115</v>
      </c>
      <c r="E1495" t="s">
        <v>113</v>
      </c>
      <c r="F1495">
        <v>1150602</v>
      </c>
      <c r="G1495">
        <v>294345</v>
      </c>
      <c r="H1495">
        <v>155720</v>
      </c>
      <c r="I1495">
        <v>32458</v>
      </c>
      <c r="J1495">
        <v>63481</v>
      </c>
      <c r="K1495">
        <v>1521069</v>
      </c>
      <c r="L1495">
        <v>201133</v>
      </c>
      <c r="M1495">
        <v>1887166</v>
      </c>
      <c r="N1495" s="6" t="str">
        <f t="shared" si="23"/>
        <v>A2_R1_C1Grand Est2035_2050RésineuxPublic</v>
      </c>
    </row>
    <row r="1496" spans="1:14" x14ac:dyDescent="0.3">
      <c r="A1496" t="s">
        <v>220</v>
      </c>
      <c r="B1496" t="s">
        <v>19</v>
      </c>
      <c r="C1496" t="s">
        <v>215</v>
      </c>
      <c r="D1496" t="s">
        <v>114</v>
      </c>
      <c r="E1496" t="s">
        <v>112</v>
      </c>
      <c r="F1496">
        <v>955515</v>
      </c>
      <c r="G1496">
        <v>1965474</v>
      </c>
      <c r="H1496">
        <v>70262</v>
      </c>
      <c r="I1496">
        <v>107589</v>
      </c>
      <c r="J1496">
        <v>411227</v>
      </c>
      <c r="K1496">
        <v>2605704</v>
      </c>
      <c r="L1496">
        <v>669205</v>
      </c>
      <c r="M1496">
        <v>4022790</v>
      </c>
      <c r="N1496" s="6" t="str">
        <f t="shared" si="23"/>
        <v>A2_R1_C1Grand Est2035_2050FeuillusPrivé</v>
      </c>
    </row>
    <row r="1497" spans="1:14" x14ac:dyDescent="0.3">
      <c r="A1497" t="s">
        <v>220</v>
      </c>
      <c r="B1497" t="s">
        <v>19</v>
      </c>
      <c r="C1497" t="s">
        <v>215</v>
      </c>
      <c r="D1497" t="s">
        <v>114</v>
      </c>
      <c r="E1497" t="s">
        <v>113</v>
      </c>
      <c r="F1497">
        <v>1150721</v>
      </c>
      <c r="G1497">
        <v>2743269</v>
      </c>
      <c r="H1497">
        <v>155885</v>
      </c>
      <c r="I1497">
        <v>10229</v>
      </c>
      <c r="J1497">
        <v>548754</v>
      </c>
      <c r="K1497">
        <v>3507426</v>
      </c>
      <c r="L1497">
        <v>358831</v>
      </c>
      <c r="M1497">
        <v>4888041</v>
      </c>
      <c r="N1497" s="6" t="str">
        <f t="shared" si="23"/>
        <v>A2_R1_C1Grand Est2035_2050FeuillusPublic</v>
      </c>
    </row>
    <row r="1498" spans="1:14" x14ac:dyDescent="0.3">
      <c r="A1498" t="s">
        <v>220</v>
      </c>
      <c r="B1498" t="s">
        <v>20</v>
      </c>
      <c r="C1498" t="s">
        <v>214</v>
      </c>
      <c r="D1498" t="s">
        <v>115</v>
      </c>
      <c r="E1498" t="s">
        <v>112</v>
      </c>
      <c r="F1498">
        <v>1083002</v>
      </c>
      <c r="G1498">
        <v>431733</v>
      </c>
      <c r="H1498">
        <v>101409</v>
      </c>
      <c r="I1498">
        <v>861883</v>
      </c>
      <c r="J1498">
        <v>-176205</v>
      </c>
      <c r="K1498">
        <v>1612751</v>
      </c>
      <c r="L1498">
        <v>326676</v>
      </c>
      <c r="M1498">
        <v>1259746</v>
      </c>
      <c r="N1498" s="6" t="str">
        <f t="shared" si="23"/>
        <v>A2_R1_C2Grand Est2020_2035RésineuxPrivé</v>
      </c>
    </row>
    <row r="1499" spans="1:14" x14ac:dyDescent="0.3">
      <c r="A1499" t="s">
        <v>220</v>
      </c>
      <c r="B1499" t="s">
        <v>20</v>
      </c>
      <c r="C1499" t="s">
        <v>214</v>
      </c>
      <c r="D1499" t="s">
        <v>115</v>
      </c>
      <c r="E1499" t="s">
        <v>113</v>
      </c>
      <c r="F1499">
        <v>1554168</v>
      </c>
      <c r="G1499">
        <v>532158</v>
      </c>
      <c r="H1499">
        <v>450527</v>
      </c>
      <c r="I1499">
        <v>746569</v>
      </c>
      <c r="J1499">
        <v>-180798</v>
      </c>
      <c r="K1499">
        <v>2217385</v>
      </c>
      <c r="L1499">
        <v>374324</v>
      </c>
      <c r="M1499">
        <v>1907130</v>
      </c>
      <c r="N1499" s="6" t="str">
        <f t="shared" si="23"/>
        <v>A2_R1_C2Grand Est2020_2035RésineuxPublic</v>
      </c>
    </row>
    <row r="1500" spans="1:14" x14ac:dyDescent="0.3">
      <c r="A1500" t="s">
        <v>220</v>
      </c>
      <c r="B1500" t="s">
        <v>20</v>
      </c>
      <c r="C1500" t="s">
        <v>214</v>
      </c>
      <c r="D1500" t="s">
        <v>114</v>
      </c>
      <c r="E1500" t="s">
        <v>112</v>
      </c>
      <c r="F1500">
        <v>827941</v>
      </c>
      <c r="G1500">
        <v>1838126</v>
      </c>
      <c r="H1500">
        <v>43649</v>
      </c>
      <c r="I1500">
        <v>684244</v>
      </c>
      <c r="J1500">
        <v>206937</v>
      </c>
      <c r="K1500">
        <v>2400969</v>
      </c>
      <c r="L1500">
        <v>954360</v>
      </c>
      <c r="M1500">
        <v>3667125</v>
      </c>
      <c r="N1500" s="6" t="str">
        <f t="shared" si="23"/>
        <v>A2_R1_C2Grand Est2020_2035FeuillusPrivé</v>
      </c>
    </row>
    <row r="1501" spans="1:14" x14ac:dyDescent="0.3">
      <c r="A1501" t="s">
        <v>220</v>
      </c>
      <c r="B1501" t="s">
        <v>20</v>
      </c>
      <c r="C1501" t="s">
        <v>214</v>
      </c>
      <c r="D1501" t="s">
        <v>114</v>
      </c>
      <c r="E1501" t="s">
        <v>113</v>
      </c>
      <c r="F1501">
        <v>1133444</v>
      </c>
      <c r="G1501">
        <v>2522804</v>
      </c>
      <c r="H1501">
        <v>221119</v>
      </c>
      <c r="I1501">
        <v>411387</v>
      </c>
      <c r="J1501">
        <v>432241</v>
      </c>
      <c r="K1501">
        <v>3293141</v>
      </c>
      <c r="L1501">
        <v>478503</v>
      </c>
      <c r="M1501">
        <v>4519784</v>
      </c>
      <c r="N1501" s="6" t="str">
        <f t="shared" si="23"/>
        <v>A2_R1_C2Grand Est2020_2035FeuillusPublic</v>
      </c>
    </row>
    <row r="1502" spans="1:14" x14ac:dyDescent="0.3">
      <c r="A1502" t="s">
        <v>220</v>
      </c>
      <c r="B1502" t="s">
        <v>20</v>
      </c>
      <c r="C1502" t="s">
        <v>215</v>
      </c>
      <c r="D1502" t="s">
        <v>115</v>
      </c>
      <c r="E1502" t="s">
        <v>112</v>
      </c>
      <c r="F1502">
        <v>495021</v>
      </c>
      <c r="G1502">
        <v>168423</v>
      </c>
      <c r="H1502">
        <v>31316</v>
      </c>
      <c r="I1502">
        <v>37741</v>
      </c>
      <c r="J1502">
        <v>78511</v>
      </c>
      <c r="K1502">
        <v>697097</v>
      </c>
      <c r="L1502">
        <v>238274</v>
      </c>
      <c r="M1502">
        <v>1156412</v>
      </c>
      <c r="N1502" s="6" t="str">
        <f t="shared" si="23"/>
        <v>A2_R1_C2Grand Est2035_2050RésineuxPrivé</v>
      </c>
    </row>
    <row r="1503" spans="1:14" x14ac:dyDescent="0.3">
      <c r="A1503" t="s">
        <v>220</v>
      </c>
      <c r="B1503" t="s">
        <v>20</v>
      </c>
      <c r="C1503" t="s">
        <v>215</v>
      </c>
      <c r="D1503" t="s">
        <v>115</v>
      </c>
      <c r="E1503" t="s">
        <v>113</v>
      </c>
      <c r="F1503">
        <v>1079141</v>
      </c>
      <c r="G1503">
        <v>275995</v>
      </c>
      <c r="H1503">
        <v>287994</v>
      </c>
      <c r="I1503">
        <v>31840</v>
      </c>
      <c r="J1503">
        <v>-4173</v>
      </c>
      <c r="K1503">
        <v>1427550</v>
      </c>
      <c r="L1503">
        <v>340429</v>
      </c>
      <c r="M1503">
        <v>1713748</v>
      </c>
      <c r="N1503" s="6" t="str">
        <f t="shared" si="23"/>
        <v>A2_R1_C2Grand Est2035_2050RésineuxPublic</v>
      </c>
    </row>
    <row r="1504" spans="1:14" x14ac:dyDescent="0.3">
      <c r="A1504" t="s">
        <v>220</v>
      </c>
      <c r="B1504" t="s">
        <v>20</v>
      </c>
      <c r="C1504" t="s">
        <v>215</v>
      </c>
      <c r="D1504" t="s">
        <v>114</v>
      </c>
      <c r="E1504" t="s">
        <v>112</v>
      </c>
      <c r="F1504">
        <v>739805</v>
      </c>
      <c r="G1504">
        <v>1412117</v>
      </c>
      <c r="H1504">
        <v>40532</v>
      </c>
      <c r="I1504">
        <v>106450</v>
      </c>
      <c r="J1504">
        <v>289349</v>
      </c>
      <c r="K1504">
        <v>1926456</v>
      </c>
      <c r="L1504">
        <v>1259332</v>
      </c>
      <c r="M1504">
        <v>3642741</v>
      </c>
      <c r="N1504" s="6" t="str">
        <f t="shared" si="23"/>
        <v>A2_R1_C2Grand Est2035_2050FeuillusPrivé</v>
      </c>
    </row>
    <row r="1505" spans="1:14" x14ac:dyDescent="0.3">
      <c r="A1505" t="s">
        <v>220</v>
      </c>
      <c r="B1505" t="s">
        <v>20</v>
      </c>
      <c r="C1505" t="s">
        <v>215</v>
      </c>
      <c r="D1505" t="s">
        <v>114</v>
      </c>
      <c r="E1505" t="s">
        <v>113</v>
      </c>
      <c r="F1505">
        <v>1047641</v>
      </c>
      <c r="G1505">
        <v>2478774</v>
      </c>
      <c r="H1505">
        <v>297123</v>
      </c>
      <c r="I1505">
        <v>10107</v>
      </c>
      <c r="J1505">
        <v>301128</v>
      </c>
      <c r="K1505">
        <v>3175537</v>
      </c>
      <c r="L1505">
        <v>681934</v>
      </c>
      <c r="M1505">
        <v>4408010</v>
      </c>
      <c r="N1505" s="6" t="str">
        <f t="shared" si="23"/>
        <v>A2_R1_C2Grand Est2035_2050FeuillusPublic</v>
      </c>
    </row>
    <row r="1506" spans="1:14" x14ac:dyDescent="0.3">
      <c r="A1506" t="s">
        <v>220</v>
      </c>
      <c r="B1506" t="s">
        <v>21</v>
      </c>
      <c r="C1506" t="s">
        <v>214</v>
      </c>
      <c r="D1506" t="s">
        <v>115</v>
      </c>
      <c r="E1506" t="s">
        <v>112</v>
      </c>
      <c r="F1506">
        <v>871046</v>
      </c>
      <c r="G1506">
        <v>355903</v>
      </c>
      <c r="H1506">
        <v>111255</v>
      </c>
      <c r="I1506">
        <v>861749</v>
      </c>
      <c r="J1506">
        <v>-136426</v>
      </c>
      <c r="K1506">
        <v>1309510</v>
      </c>
      <c r="L1506">
        <v>414600</v>
      </c>
      <c r="M1506">
        <v>1174374</v>
      </c>
      <c r="N1506" s="6" t="str">
        <f t="shared" si="23"/>
        <v>A2_R1_C3Grand Est2020_2035RésineuxPrivé</v>
      </c>
    </row>
    <row r="1507" spans="1:14" x14ac:dyDescent="0.3">
      <c r="A1507" t="s">
        <v>220</v>
      </c>
      <c r="B1507" t="s">
        <v>21</v>
      </c>
      <c r="C1507" t="s">
        <v>214</v>
      </c>
      <c r="D1507" t="s">
        <v>115</v>
      </c>
      <c r="E1507" t="s">
        <v>113</v>
      </c>
      <c r="F1507">
        <v>1220859</v>
      </c>
      <c r="G1507">
        <v>442071</v>
      </c>
      <c r="H1507">
        <v>559793</v>
      </c>
      <c r="I1507">
        <v>737610</v>
      </c>
      <c r="J1507">
        <v>-122485</v>
      </c>
      <c r="K1507">
        <v>1771840</v>
      </c>
      <c r="L1507">
        <v>485157</v>
      </c>
      <c r="M1507">
        <v>1768215</v>
      </c>
      <c r="N1507" s="6" t="str">
        <f t="shared" si="23"/>
        <v>A2_R1_C3Grand Est2020_2035RésineuxPublic</v>
      </c>
    </row>
    <row r="1508" spans="1:14" x14ac:dyDescent="0.3">
      <c r="A1508" t="s">
        <v>220</v>
      </c>
      <c r="B1508" t="s">
        <v>21</v>
      </c>
      <c r="C1508" t="s">
        <v>214</v>
      </c>
      <c r="D1508" t="s">
        <v>114</v>
      </c>
      <c r="E1508" t="s">
        <v>112</v>
      </c>
      <c r="F1508">
        <v>669539</v>
      </c>
      <c r="G1508">
        <v>1425608</v>
      </c>
      <c r="H1508">
        <v>30219</v>
      </c>
      <c r="I1508">
        <v>680195</v>
      </c>
      <c r="J1508">
        <v>121742</v>
      </c>
      <c r="K1508">
        <v>1892676</v>
      </c>
      <c r="L1508">
        <v>1353497</v>
      </c>
      <c r="M1508">
        <v>3356831</v>
      </c>
      <c r="N1508" s="6" t="str">
        <f t="shared" si="23"/>
        <v>A2_R1_C3Grand Est2020_2035FeuillusPrivé</v>
      </c>
    </row>
    <row r="1509" spans="1:14" x14ac:dyDescent="0.3">
      <c r="A1509" t="s">
        <v>220</v>
      </c>
      <c r="B1509" t="s">
        <v>21</v>
      </c>
      <c r="C1509" t="s">
        <v>214</v>
      </c>
      <c r="D1509" t="s">
        <v>114</v>
      </c>
      <c r="E1509" t="s">
        <v>113</v>
      </c>
      <c r="F1509">
        <v>1007164</v>
      </c>
      <c r="G1509">
        <v>2234222</v>
      </c>
      <c r="H1509">
        <v>299926</v>
      </c>
      <c r="I1509">
        <v>408908</v>
      </c>
      <c r="J1509">
        <v>338300</v>
      </c>
      <c r="K1509">
        <v>2918125</v>
      </c>
      <c r="L1509">
        <v>659036</v>
      </c>
      <c r="M1509">
        <v>4147678</v>
      </c>
      <c r="N1509" s="6" t="str">
        <f t="shared" si="23"/>
        <v>A2_R1_C3Grand Est2020_2035FeuillusPublic</v>
      </c>
    </row>
    <row r="1510" spans="1:14" x14ac:dyDescent="0.3">
      <c r="A1510" t="s">
        <v>220</v>
      </c>
      <c r="B1510" t="s">
        <v>21</v>
      </c>
      <c r="C1510" t="s">
        <v>215</v>
      </c>
      <c r="D1510" t="s">
        <v>115</v>
      </c>
      <c r="E1510" t="s">
        <v>112</v>
      </c>
      <c r="F1510">
        <v>489644</v>
      </c>
      <c r="G1510">
        <v>153903</v>
      </c>
      <c r="H1510">
        <v>34354</v>
      </c>
      <c r="I1510">
        <v>32607</v>
      </c>
      <c r="J1510">
        <v>54085</v>
      </c>
      <c r="K1510">
        <v>675941</v>
      </c>
      <c r="L1510">
        <v>298223</v>
      </c>
      <c r="M1510">
        <v>1115629</v>
      </c>
      <c r="N1510" s="6" t="str">
        <f t="shared" si="23"/>
        <v>A2_R1_C3Grand Est2035_2050RésineuxPrivé</v>
      </c>
    </row>
    <row r="1511" spans="1:14" x14ac:dyDescent="0.3">
      <c r="A1511" t="s">
        <v>220</v>
      </c>
      <c r="B1511" t="s">
        <v>21</v>
      </c>
      <c r="C1511" t="s">
        <v>215</v>
      </c>
      <c r="D1511" t="s">
        <v>115</v>
      </c>
      <c r="E1511" t="s">
        <v>113</v>
      </c>
      <c r="F1511">
        <v>1090753</v>
      </c>
      <c r="G1511">
        <v>265630</v>
      </c>
      <c r="H1511">
        <v>349997</v>
      </c>
      <c r="I1511">
        <v>27641</v>
      </c>
      <c r="J1511">
        <v>-52974</v>
      </c>
      <c r="K1511">
        <v>1428164</v>
      </c>
      <c r="L1511">
        <v>403416</v>
      </c>
      <c r="M1511">
        <v>1619062</v>
      </c>
      <c r="N1511" s="6" t="str">
        <f t="shared" si="23"/>
        <v>A2_R1_C3Grand Est2035_2050RésineuxPublic</v>
      </c>
    </row>
    <row r="1512" spans="1:14" x14ac:dyDescent="0.3">
      <c r="A1512" t="s">
        <v>220</v>
      </c>
      <c r="B1512" t="s">
        <v>21</v>
      </c>
      <c r="C1512" t="s">
        <v>215</v>
      </c>
      <c r="D1512" t="s">
        <v>114</v>
      </c>
      <c r="E1512" t="s">
        <v>112</v>
      </c>
      <c r="F1512">
        <v>627724</v>
      </c>
      <c r="G1512">
        <v>1105937</v>
      </c>
      <c r="H1512">
        <v>19914</v>
      </c>
      <c r="I1512">
        <v>97168</v>
      </c>
      <c r="J1512">
        <v>263145</v>
      </c>
      <c r="K1512">
        <v>1551073</v>
      </c>
      <c r="L1512">
        <v>1368836</v>
      </c>
      <c r="M1512">
        <v>3297770</v>
      </c>
      <c r="N1512" s="6" t="str">
        <f t="shared" si="23"/>
        <v>A2_R1_C3Grand Est2035_2050FeuillusPrivé</v>
      </c>
    </row>
    <row r="1513" spans="1:14" x14ac:dyDescent="0.3">
      <c r="A1513" t="s">
        <v>220</v>
      </c>
      <c r="B1513" t="s">
        <v>21</v>
      </c>
      <c r="C1513" t="s">
        <v>215</v>
      </c>
      <c r="D1513" t="s">
        <v>114</v>
      </c>
      <c r="E1513" t="s">
        <v>113</v>
      </c>
      <c r="F1513">
        <v>982346</v>
      </c>
      <c r="G1513">
        <v>2275691</v>
      </c>
      <c r="H1513">
        <v>329505</v>
      </c>
      <c r="I1513">
        <v>9176</v>
      </c>
      <c r="J1513">
        <v>240661</v>
      </c>
      <c r="K1513">
        <v>2932371</v>
      </c>
      <c r="L1513">
        <v>742334</v>
      </c>
      <c r="M1513">
        <v>4106824</v>
      </c>
      <c r="N1513" s="6" t="str">
        <f t="shared" si="23"/>
        <v>A2_R1_C3Grand Est2035_2050FeuillusPublic</v>
      </c>
    </row>
    <row r="1514" spans="1:14" x14ac:dyDescent="0.3">
      <c r="A1514" t="s">
        <v>220</v>
      </c>
      <c r="B1514" t="s">
        <v>22</v>
      </c>
      <c r="C1514" t="s">
        <v>214</v>
      </c>
      <c r="D1514" t="s">
        <v>115</v>
      </c>
      <c r="E1514" t="s">
        <v>112</v>
      </c>
      <c r="F1514">
        <v>1071989</v>
      </c>
      <c r="G1514">
        <v>416011</v>
      </c>
      <c r="H1514">
        <v>101220</v>
      </c>
      <c r="I1514">
        <v>777528</v>
      </c>
      <c r="J1514">
        <v>-177022</v>
      </c>
      <c r="K1514">
        <v>1583694</v>
      </c>
      <c r="L1514">
        <v>319526</v>
      </c>
      <c r="M1514">
        <v>1226393</v>
      </c>
      <c r="N1514" s="6" t="str">
        <f t="shared" si="23"/>
        <v>A2_R2_C1Grand Est2020_2035RésineuxPrivé</v>
      </c>
    </row>
    <row r="1515" spans="1:14" x14ac:dyDescent="0.3">
      <c r="A1515" t="s">
        <v>220</v>
      </c>
      <c r="B1515" t="s">
        <v>22</v>
      </c>
      <c r="C1515" t="s">
        <v>214</v>
      </c>
      <c r="D1515" t="s">
        <v>115</v>
      </c>
      <c r="E1515" t="s">
        <v>113</v>
      </c>
      <c r="F1515">
        <v>1568822</v>
      </c>
      <c r="G1515">
        <v>531095</v>
      </c>
      <c r="H1515">
        <v>449433</v>
      </c>
      <c r="I1515">
        <v>695774</v>
      </c>
      <c r="J1515">
        <v>-193164</v>
      </c>
      <c r="K1515">
        <v>2231468</v>
      </c>
      <c r="L1515">
        <v>367848</v>
      </c>
      <c r="M1515">
        <v>1876203</v>
      </c>
      <c r="N1515" s="6" t="str">
        <f t="shared" si="23"/>
        <v>A2_R2_C1Grand Est2020_2035RésineuxPublic</v>
      </c>
    </row>
    <row r="1516" spans="1:14" x14ac:dyDescent="0.3">
      <c r="A1516" t="s">
        <v>220</v>
      </c>
      <c r="B1516" t="s">
        <v>22</v>
      </c>
      <c r="C1516" t="s">
        <v>214</v>
      </c>
      <c r="D1516" t="s">
        <v>114</v>
      </c>
      <c r="E1516" t="s">
        <v>112</v>
      </c>
      <c r="F1516">
        <v>791636</v>
      </c>
      <c r="G1516">
        <v>1725882</v>
      </c>
      <c r="H1516">
        <v>45767</v>
      </c>
      <c r="I1516">
        <v>352600</v>
      </c>
      <c r="J1516">
        <v>272703</v>
      </c>
      <c r="K1516">
        <v>2268467</v>
      </c>
      <c r="L1516">
        <v>955122</v>
      </c>
      <c r="M1516">
        <v>3663305</v>
      </c>
      <c r="N1516" s="6" t="str">
        <f t="shared" si="23"/>
        <v>A2_R2_C1Grand Est2020_2035FeuillusPrivé</v>
      </c>
    </row>
    <row r="1517" spans="1:14" x14ac:dyDescent="0.3">
      <c r="A1517" t="s">
        <v>220</v>
      </c>
      <c r="B1517" t="s">
        <v>22</v>
      </c>
      <c r="C1517" t="s">
        <v>214</v>
      </c>
      <c r="D1517" t="s">
        <v>114</v>
      </c>
      <c r="E1517" t="s">
        <v>113</v>
      </c>
      <c r="F1517">
        <v>1110695</v>
      </c>
      <c r="G1517">
        <v>2492565</v>
      </c>
      <c r="H1517">
        <v>221246</v>
      </c>
      <c r="I1517">
        <v>237654</v>
      </c>
      <c r="J1517">
        <v>464030</v>
      </c>
      <c r="K1517">
        <v>3246283</v>
      </c>
      <c r="L1517">
        <v>474726</v>
      </c>
      <c r="M1517">
        <v>4530989</v>
      </c>
      <c r="N1517" s="6" t="str">
        <f t="shared" si="23"/>
        <v>A2_R2_C1Grand Est2020_2035FeuillusPublic</v>
      </c>
    </row>
    <row r="1518" spans="1:14" x14ac:dyDescent="0.3">
      <c r="A1518" t="s">
        <v>220</v>
      </c>
      <c r="B1518" t="s">
        <v>22</v>
      </c>
      <c r="C1518" t="s">
        <v>215</v>
      </c>
      <c r="D1518" t="s">
        <v>115</v>
      </c>
      <c r="E1518" t="s">
        <v>112</v>
      </c>
      <c r="F1518">
        <v>587379</v>
      </c>
      <c r="G1518">
        <v>214063</v>
      </c>
      <c r="H1518">
        <v>24293</v>
      </c>
      <c r="I1518">
        <v>22756</v>
      </c>
      <c r="J1518">
        <v>64356</v>
      </c>
      <c r="K1518">
        <v>841407</v>
      </c>
      <c r="L1518">
        <v>118374</v>
      </c>
      <c r="M1518">
        <v>1147204</v>
      </c>
      <c r="N1518" s="6" t="str">
        <f t="shared" si="23"/>
        <v>A2_R2_C1Grand Est2035_2050RésineuxPrivé</v>
      </c>
    </row>
    <row r="1519" spans="1:14" x14ac:dyDescent="0.3">
      <c r="A1519" t="s">
        <v>220</v>
      </c>
      <c r="B1519" t="s">
        <v>22</v>
      </c>
      <c r="C1519" t="s">
        <v>215</v>
      </c>
      <c r="D1519" t="s">
        <v>115</v>
      </c>
      <c r="E1519" t="s">
        <v>113</v>
      </c>
      <c r="F1519">
        <v>1140099</v>
      </c>
      <c r="G1519">
        <v>295909</v>
      </c>
      <c r="H1519">
        <v>154868</v>
      </c>
      <c r="I1519">
        <v>26237</v>
      </c>
      <c r="J1519">
        <v>39694</v>
      </c>
      <c r="K1519">
        <v>1511842</v>
      </c>
      <c r="L1519">
        <v>190123</v>
      </c>
      <c r="M1519">
        <v>1798709</v>
      </c>
      <c r="N1519" s="6" t="str">
        <f t="shared" si="23"/>
        <v>A2_R2_C1Grand Est2035_2050RésineuxPublic</v>
      </c>
    </row>
    <row r="1520" spans="1:14" x14ac:dyDescent="0.3">
      <c r="A1520" t="s">
        <v>220</v>
      </c>
      <c r="B1520" t="s">
        <v>22</v>
      </c>
      <c r="C1520" t="s">
        <v>215</v>
      </c>
      <c r="D1520" t="s">
        <v>114</v>
      </c>
      <c r="E1520" t="s">
        <v>112</v>
      </c>
      <c r="F1520">
        <v>906928</v>
      </c>
      <c r="G1520">
        <v>1957252</v>
      </c>
      <c r="H1520">
        <v>67692</v>
      </c>
      <c r="I1520">
        <v>24100</v>
      </c>
      <c r="J1520">
        <v>419942</v>
      </c>
      <c r="K1520">
        <v>2546327</v>
      </c>
      <c r="L1520">
        <v>682006</v>
      </c>
      <c r="M1520">
        <v>3992681</v>
      </c>
      <c r="N1520" s="6" t="str">
        <f t="shared" si="23"/>
        <v>A2_R2_C1Grand Est2035_2050FeuillusPrivé</v>
      </c>
    </row>
    <row r="1521" spans="1:14" x14ac:dyDescent="0.3">
      <c r="A1521" t="s">
        <v>220</v>
      </c>
      <c r="B1521" t="s">
        <v>22</v>
      </c>
      <c r="C1521" t="s">
        <v>215</v>
      </c>
      <c r="D1521" t="s">
        <v>114</v>
      </c>
      <c r="E1521" t="s">
        <v>113</v>
      </c>
      <c r="F1521">
        <v>1155445</v>
      </c>
      <c r="G1521">
        <v>2761803</v>
      </c>
      <c r="H1521">
        <v>156118</v>
      </c>
      <c r="I1521">
        <v>2315</v>
      </c>
      <c r="J1521">
        <v>552484</v>
      </c>
      <c r="K1521">
        <v>3527746</v>
      </c>
      <c r="L1521">
        <v>354933</v>
      </c>
      <c r="M1521">
        <v>4911616</v>
      </c>
      <c r="N1521" s="6" t="str">
        <f t="shared" si="23"/>
        <v>A2_R2_C1Grand Est2035_2050FeuillusPublic</v>
      </c>
    </row>
    <row r="1522" spans="1:14" x14ac:dyDescent="0.3">
      <c r="A1522" t="s">
        <v>220</v>
      </c>
      <c r="B1522" t="s">
        <v>23</v>
      </c>
      <c r="C1522" t="s">
        <v>214</v>
      </c>
      <c r="D1522" t="s">
        <v>115</v>
      </c>
      <c r="E1522" t="s">
        <v>112</v>
      </c>
      <c r="F1522">
        <v>1071989</v>
      </c>
      <c r="G1522">
        <v>416011</v>
      </c>
      <c r="H1522">
        <v>101220</v>
      </c>
      <c r="I1522">
        <v>777528</v>
      </c>
      <c r="J1522">
        <v>-177022</v>
      </c>
      <c r="K1522">
        <v>1583694</v>
      </c>
      <c r="L1522">
        <v>319526</v>
      </c>
      <c r="M1522">
        <v>1226393</v>
      </c>
      <c r="N1522" s="6" t="str">
        <f t="shared" si="23"/>
        <v>A2_R2_C2Grand Est2020_2035RésineuxPrivé</v>
      </c>
    </row>
    <row r="1523" spans="1:14" x14ac:dyDescent="0.3">
      <c r="A1523" t="s">
        <v>220</v>
      </c>
      <c r="B1523" t="s">
        <v>23</v>
      </c>
      <c r="C1523" t="s">
        <v>214</v>
      </c>
      <c r="D1523" t="s">
        <v>115</v>
      </c>
      <c r="E1523" t="s">
        <v>113</v>
      </c>
      <c r="F1523">
        <v>1568822</v>
      </c>
      <c r="G1523">
        <v>531095</v>
      </c>
      <c r="H1523">
        <v>449433</v>
      </c>
      <c r="I1523">
        <v>695774</v>
      </c>
      <c r="J1523">
        <v>-193164</v>
      </c>
      <c r="K1523">
        <v>2231468</v>
      </c>
      <c r="L1523">
        <v>367848</v>
      </c>
      <c r="M1523">
        <v>1876203</v>
      </c>
      <c r="N1523" s="6" t="str">
        <f t="shared" si="23"/>
        <v>A2_R2_C2Grand Est2020_2035RésineuxPublic</v>
      </c>
    </row>
    <row r="1524" spans="1:14" x14ac:dyDescent="0.3">
      <c r="A1524" t="s">
        <v>220</v>
      </c>
      <c r="B1524" t="s">
        <v>23</v>
      </c>
      <c r="C1524" t="s">
        <v>214</v>
      </c>
      <c r="D1524" t="s">
        <v>114</v>
      </c>
      <c r="E1524" t="s">
        <v>112</v>
      </c>
      <c r="F1524">
        <v>791636</v>
      </c>
      <c r="G1524">
        <v>1725882</v>
      </c>
      <c r="H1524">
        <v>45767</v>
      </c>
      <c r="I1524">
        <v>352600</v>
      </c>
      <c r="J1524">
        <v>272703</v>
      </c>
      <c r="K1524">
        <v>2268467</v>
      </c>
      <c r="L1524">
        <v>955122</v>
      </c>
      <c r="M1524">
        <v>3663305</v>
      </c>
      <c r="N1524" s="6" t="str">
        <f t="shared" si="23"/>
        <v>A2_R2_C2Grand Est2020_2035FeuillusPrivé</v>
      </c>
    </row>
    <row r="1525" spans="1:14" x14ac:dyDescent="0.3">
      <c r="A1525" t="s">
        <v>220</v>
      </c>
      <c r="B1525" t="s">
        <v>23</v>
      </c>
      <c r="C1525" t="s">
        <v>214</v>
      </c>
      <c r="D1525" t="s">
        <v>114</v>
      </c>
      <c r="E1525" t="s">
        <v>113</v>
      </c>
      <c r="F1525">
        <v>1110695</v>
      </c>
      <c r="G1525">
        <v>2492565</v>
      </c>
      <c r="H1525">
        <v>221246</v>
      </c>
      <c r="I1525">
        <v>237654</v>
      </c>
      <c r="J1525">
        <v>464030</v>
      </c>
      <c r="K1525">
        <v>3246283</v>
      </c>
      <c r="L1525">
        <v>474726</v>
      </c>
      <c r="M1525">
        <v>4530989</v>
      </c>
      <c r="N1525" s="6" t="str">
        <f t="shared" si="23"/>
        <v>A2_R2_C2Grand Est2020_2035FeuillusPublic</v>
      </c>
    </row>
    <row r="1526" spans="1:14" x14ac:dyDescent="0.3">
      <c r="A1526" t="s">
        <v>220</v>
      </c>
      <c r="B1526" t="s">
        <v>23</v>
      </c>
      <c r="C1526" t="s">
        <v>215</v>
      </c>
      <c r="D1526" t="s">
        <v>115</v>
      </c>
      <c r="E1526" t="s">
        <v>112</v>
      </c>
      <c r="F1526">
        <v>478695</v>
      </c>
      <c r="G1526">
        <v>165464</v>
      </c>
      <c r="H1526">
        <v>31214</v>
      </c>
      <c r="I1526">
        <v>22317</v>
      </c>
      <c r="J1526">
        <v>56354</v>
      </c>
      <c r="K1526">
        <v>677189</v>
      </c>
      <c r="L1526">
        <v>225621</v>
      </c>
      <c r="M1526">
        <v>1060739</v>
      </c>
      <c r="N1526" s="6" t="str">
        <f t="shared" si="23"/>
        <v>A2_R2_C2Grand Est2035_2050RésineuxPrivé</v>
      </c>
    </row>
    <row r="1527" spans="1:14" x14ac:dyDescent="0.3">
      <c r="A1527" t="s">
        <v>220</v>
      </c>
      <c r="B1527" t="s">
        <v>23</v>
      </c>
      <c r="C1527" t="s">
        <v>215</v>
      </c>
      <c r="D1527" t="s">
        <v>115</v>
      </c>
      <c r="E1527" t="s">
        <v>113</v>
      </c>
      <c r="F1527">
        <v>1047237</v>
      </c>
      <c r="G1527">
        <v>270693</v>
      </c>
      <c r="H1527">
        <v>288383</v>
      </c>
      <c r="I1527">
        <v>25748</v>
      </c>
      <c r="J1527">
        <v>-16706</v>
      </c>
      <c r="K1527">
        <v>1388443</v>
      </c>
      <c r="L1527">
        <v>330213</v>
      </c>
      <c r="M1527">
        <v>1632853</v>
      </c>
      <c r="N1527" s="6" t="str">
        <f t="shared" si="23"/>
        <v>A2_R2_C2Grand Est2035_2050RésineuxPublic</v>
      </c>
    </row>
    <row r="1528" spans="1:14" x14ac:dyDescent="0.3">
      <c r="A1528" t="s">
        <v>220</v>
      </c>
      <c r="B1528" t="s">
        <v>23</v>
      </c>
      <c r="C1528" t="s">
        <v>215</v>
      </c>
      <c r="D1528" t="s">
        <v>114</v>
      </c>
      <c r="E1528" t="s">
        <v>112</v>
      </c>
      <c r="F1528">
        <v>676249</v>
      </c>
      <c r="G1528">
        <v>1366347</v>
      </c>
      <c r="H1528">
        <v>39059</v>
      </c>
      <c r="I1528">
        <v>23834</v>
      </c>
      <c r="J1528">
        <v>312223</v>
      </c>
      <c r="K1528">
        <v>1821098</v>
      </c>
      <c r="L1528">
        <v>1286938</v>
      </c>
      <c r="M1528">
        <v>3606152</v>
      </c>
      <c r="N1528" s="6" t="str">
        <f t="shared" si="23"/>
        <v>A2_R2_C2Grand Est2035_2050FeuillusPrivé</v>
      </c>
    </row>
    <row r="1529" spans="1:14" x14ac:dyDescent="0.3">
      <c r="A1529" t="s">
        <v>220</v>
      </c>
      <c r="B1529" t="s">
        <v>23</v>
      </c>
      <c r="C1529" t="s">
        <v>215</v>
      </c>
      <c r="D1529" t="s">
        <v>114</v>
      </c>
      <c r="E1529" t="s">
        <v>113</v>
      </c>
      <c r="F1529">
        <v>1033856</v>
      </c>
      <c r="G1529">
        <v>2454338</v>
      </c>
      <c r="H1529">
        <v>299430</v>
      </c>
      <c r="I1529">
        <v>2283</v>
      </c>
      <c r="J1529">
        <v>332388</v>
      </c>
      <c r="K1529">
        <v>3140383</v>
      </c>
      <c r="L1529">
        <v>682746</v>
      </c>
      <c r="M1529">
        <v>4431924</v>
      </c>
      <c r="N1529" s="6" t="str">
        <f t="shared" si="23"/>
        <v>A2_R2_C2Grand Est2035_2050FeuillusPublic</v>
      </c>
    </row>
    <row r="1530" spans="1:14" x14ac:dyDescent="0.3">
      <c r="A1530" t="s">
        <v>220</v>
      </c>
      <c r="B1530" t="s">
        <v>24</v>
      </c>
      <c r="C1530" t="s">
        <v>214</v>
      </c>
      <c r="D1530" t="s">
        <v>115</v>
      </c>
      <c r="E1530" t="s">
        <v>112</v>
      </c>
      <c r="F1530">
        <v>836139</v>
      </c>
      <c r="G1530">
        <v>330893</v>
      </c>
      <c r="H1530">
        <v>112320</v>
      </c>
      <c r="I1530">
        <v>788502</v>
      </c>
      <c r="J1530">
        <v>-125945</v>
      </c>
      <c r="K1530">
        <v>1245290</v>
      </c>
      <c r="L1530">
        <v>410475</v>
      </c>
      <c r="M1530">
        <v>1145105</v>
      </c>
      <c r="N1530" s="6" t="str">
        <f t="shared" si="23"/>
        <v>A2_R2_C3Grand Est2020_2035RésineuxPrivé</v>
      </c>
    </row>
    <row r="1531" spans="1:14" x14ac:dyDescent="0.3">
      <c r="A1531" t="s">
        <v>220</v>
      </c>
      <c r="B1531" t="s">
        <v>24</v>
      </c>
      <c r="C1531" t="s">
        <v>214</v>
      </c>
      <c r="D1531" t="s">
        <v>115</v>
      </c>
      <c r="E1531" t="s">
        <v>113</v>
      </c>
      <c r="F1531">
        <v>1190985</v>
      </c>
      <c r="G1531">
        <v>427730</v>
      </c>
      <c r="H1531">
        <v>561427</v>
      </c>
      <c r="I1531">
        <v>695738</v>
      </c>
      <c r="J1531">
        <v>-114090</v>
      </c>
      <c r="K1531">
        <v>1724898</v>
      </c>
      <c r="L1531">
        <v>480169</v>
      </c>
      <c r="M1531">
        <v>1746348</v>
      </c>
      <c r="N1531" s="6" t="str">
        <f t="shared" si="23"/>
        <v>A2_R2_C3Grand Est2020_2035RésineuxPublic</v>
      </c>
    </row>
    <row r="1532" spans="1:14" x14ac:dyDescent="0.3">
      <c r="A1532" t="s">
        <v>220</v>
      </c>
      <c r="B1532" t="s">
        <v>24</v>
      </c>
      <c r="C1532" t="s">
        <v>214</v>
      </c>
      <c r="D1532" t="s">
        <v>114</v>
      </c>
      <c r="E1532" t="s">
        <v>112</v>
      </c>
      <c r="F1532">
        <v>644797</v>
      </c>
      <c r="G1532">
        <v>1336022</v>
      </c>
      <c r="H1532">
        <v>30430</v>
      </c>
      <c r="I1532">
        <v>351105</v>
      </c>
      <c r="J1532">
        <v>163716</v>
      </c>
      <c r="K1532">
        <v>1789742</v>
      </c>
      <c r="L1532">
        <v>1357820</v>
      </c>
      <c r="M1532">
        <v>3342382</v>
      </c>
      <c r="N1532" s="6" t="str">
        <f t="shared" si="23"/>
        <v>A2_R2_C3Grand Est2020_2035FeuillusPrivé</v>
      </c>
    </row>
    <row r="1533" spans="1:14" x14ac:dyDescent="0.3">
      <c r="A1533" t="s">
        <v>220</v>
      </c>
      <c r="B1533" t="s">
        <v>24</v>
      </c>
      <c r="C1533" t="s">
        <v>214</v>
      </c>
      <c r="D1533" t="s">
        <v>114</v>
      </c>
      <c r="E1533" t="s">
        <v>113</v>
      </c>
      <c r="F1533">
        <v>985261</v>
      </c>
      <c r="G1533">
        <v>2202887</v>
      </c>
      <c r="H1533">
        <v>300072</v>
      </c>
      <c r="I1533">
        <v>237009</v>
      </c>
      <c r="J1533">
        <v>368891</v>
      </c>
      <c r="K1533">
        <v>2870654</v>
      </c>
      <c r="L1533">
        <v>654078</v>
      </c>
      <c r="M1533">
        <v>4155502</v>
      </c>
      <c r="N1533" s="6" t="str">
        <f t="shared" si="23"/>
        <v>A2_R2_C3Grand Est2020_2035FeuillusPublic</v>
      </c>
    </row>
    <row r="1534" spans="1:14" x14ac:dyDescent="0.3">
      <c r="A1534" t="s">
        <v>220</v>
      </c>
      <c r="B1534" t="s">
        <v>24</v>
      </c>
      <c r="C1534" t="s">
        <v>215</v>
      </c>
      <c r="D1534" t="s">
        <v>115</v>
      </c>
      <c r="E1534" t="s">
        <v>112</v>
      </c>
      <c r="F1534">
        <v>486700</v>
      </c>
      <c r="G1534">
        <v>153674</v>
      </c>
      <c r="H1534">
        <v>35265</v>
      </c>
      <c r="I1534">
        <v>19389</v>
      </c>
      <c r="J1534">
        <v>31675</v>
      </c>
      <c r="K1534">
        <v>672877</v>
      </c>
      <c r="L1534">
        <v>276580</v>
      </c>
      <c r="M1534">
        <v>1024633</v>
      </c>
      <c r="N1534" s="6" t="str">
        <f t="shared" si="23"/>
        <v>A2_R2_C3Grand Est2035_2050RésineuxPrivé</v>
      </c>
    </row>
    <row r="1535" spans="1:14" x14ac:dyDescent="0.3">
      <c r="A1535" t="s">
        <v>220</v>
      </c>
      <c r="B1535" t="s">
        <v>24</v>
      </c>
      <c r="C1535" t="s">
        <v>215</v>
      </c>
      <c r="D1535" t="s">
        <v>115</v>
      </c>
      <c r="E1535" t="s">
        <v>113</v>
      </c>
      <c r="F1535">
        <v>1098241</v>
      </c>
      <c r="G1535">
        <v>269587</v>
      </c>
      <c r="H1535">
        <v>352845</v>
      </c>
      <c r="I1535">
        <v>22365</v>
      </c>
      <c r="J1535">
        <v>-76452</v>
      </c>
      <c r="K1535">
        <v>1440225</v>
      </c>
      <c r="L1535">
        <v>387845</v>
      </c>
      <c r="M1535">
        <v>1545824</v>
      </c>
      <c r="N1535" s="6" t="str">
        <f t="shared" si="23"/>
        <v>A2_R2_C3Grand Est2035_2050RésineuxPublic</v>
      </c>
    </row>
    <row r="1536" spans="1:14" x14ac:dyDescent="0.3">
      <c r="A1536" t="s">
        <v>220</v>
      </c>
      <c r="B1536" t="s">
        <v>24</v>
      </c>
      <c r="C1536" t="s">
        <v>215</v>
      </c>
      <c r="D1536" t="s">
        <v>114</v>
      </c>
      <c r="E1536" t="s">
        <v>112</v>
      </c>
      <c r="F1536">
        <v>569316</v>
      </c>
      <c r="G1536">
        <v>1064287</v>
      </c>
      <c r="H1536">
        <v>17972</v>
      </c>
      <c r="I1536">
        <v>21739</v>
      </c>
      <c r="J1536">
        <v>280212</v>
      </c>
      <c r="K1536">
        <v>1455144</v>
      </c>
      <c r="L1536">
        <v>1387399</v>
      </c>
      <c r="M1536">
        <v>3250327</v>
      </c>
      <c r="N1536" s="6" t="str">
        <f t="shared" si="23"/>
        <v>A2_R2_C3Grand Est2035_2050FeuillusPrivé</v>
      </c>
    </row>
    <row r="1537" spans="1:14" x14ac:dyDescent="0.3">
      <c r="A1537" t="s">
        <v>220</v>
      </c>
      <c r="B1537" t="s">
        <v>24</v>
      </c>
      <c r="C1537" t="s">
        <v>215</v>
      </c>
      <c r="D1537" t="s">
        <v>114</v>
      </c>
      <c r="E1537" t="s">
        <v>113</v>
      </c>
      <c r="F1537">
        <v>986157</v>
      </c>
      <c r="G1537">
        <v>2290487</v>
      </c>
      <c r="H1537">
        <v>330304</v>
      </c>
      <c r="I1537">
        <v>2074</v>
      </c>
      <c r="J1537">
        <v>242561</v>
      </c>
      <c r="K1537">
        <v>2948581</v>
      </c>
      <c r="L1537">
        <v>735370</v>
      </c>
      <c r="M1537">
        <v>4119371</v>
      </c>
      <c r="N1537" s="6" t="str">
        <f t="shared" si="23"/>
        <v>A2_R2_C3Grand Est2035_2050FeuillusPublic</v>
      </c>
    </row>
    <row r="1538" spans="1:14" x14ac:dyDescent="0.3">
      <c r="A1538" t="s">
        <v>220</v>
      </c>
      <c r="B1538" t="s">
        <v>25</v>
      </c>
      <c r="C1538" t="s">
        <v>214</v>
      </c>
      <c r="D1538" t="s">
        <v>115</v>
      </c>
      <c r="E1538" t="s">
        <v>112</v>
      </c>
      <c r="F1538">
        <v>1166185</v>
      </c>
      <c r="G1538">
        <v>465564</v>
      </c>
      <c r="H1538">
        <v>106591</v>
      </c>
      <c r="I1538">
        <v>840508</v>
      </c>
      <c r="J1538">
        <v>-216452</v>
      </c>
      <c r="K1538">
        <v>1735843</v>
      </c>
      <c r="L1538">
        <v>315433</v>
      </c>
      <c r="M1538">
        <v>1244278</v>
      </c>
      <c r="N1538" s="6" t="str">
        <f t="shared" si="23"/>
        <v>A3_R1_C1Grand Est2020_2035RésineuxPrivé</v>
      </c>
    </row>
    <row r="1539" spans="1:14" x14ac:dyDescent="0.3">
      <c r="A1539" t="s">
        <v>220</v>
      </c>
      <c r="B1539" t="s">
        <v>25</v>
      </c>
      <c r="C1539" t="s">
        <v>214</v>
      </c>
      <c r="D1539" t="s">
        <v>115</v>
      </c>
      <c r="E1539" t="s">
        <v>113</v>
      </c>
      <c r="F1539">
        <v>1641579</v>
      </c>
      <c r="G1539">
        <v>557947</v>
      </c>
      <c r="H1539">
        <v>448594</v>
      </c>
      <c r="I1539">
        <v>729567</v>
      </c>
      <c r="J1539">
        <v>-220979</v>
      </c>
      <c r="K1539">
        <v>2336834</v>
      </c>
      <c r="L1539">
        <v>368495</v>
      </c>
      <c r="M1539">
        <v>1888503</v>
      </c>
      <c r="N1539" s="6" t="str">
        <f t="shared" ref="N1539:N1602" si="24">B1539&amp;A1539&amp;C1539&amp;D1539&amp;E1539</f>
        <v>A3_R1_C1Grand Est2020_2035RésineuxPublic</v>
      </c>
    </row>
    <row r="1540" spans="1:14" x14ac:dyDescent="0.3">
      <c r="A1540" t="s">
        <v>220</v>
      </c>
      <c r="B1540" t="s">
        <v>25</v>
      </c>
      <c r="C1540" t="s">
        <v>214</v>
      </c>
      <c r="D1540" t="s">
        <v>114</v>
      </c>
      <c r="E1540" t="s">
        <v>112</v>
      </c>
      <c r="F1540">
        <v>946014</v>
      </c>
      <c r="G1540">
        <v>2137924</v>
      </c>
      <c r="H1540">
        <v>73287</v>
      </c>
      <c r="I1540">
        <v>674084</v>
      </c>
      <c r="J1540">
        <v>16131</v>
      </c>
      <c r="K1540">
        <v>2771933</v>
      </c>
      <c r="L1540">
        <v>909938</v>
      </c>
      <c r="M1540">
        <v>3635079</v>
      </c>
      <c r="N1540" s="6" t="str">
        <f t="shared" si="24"/>
        <v>A3_R1_C1Grand Est2020_2035FeuillusPrivé</v>
      </c>
    </row>
    <row r="1541" spans="1:14" x14ac:dyDescent="0.3">
      <c r="A1541" t="s">
        <v>220</v>
      </c>
      <c r="B1541" t="s">
        <v>25</v>
      </c>
      <c r="C1541" t="s">
        <v>214</v>
      </c>
      <c r="D1541" t="s">
        <v>114</v>
      </c>
      <c r="E1541" t="s">
        <v>113</v>
      </c>
      <c r="F1541">
        <v>1187293</v>
      </c>
      <c r="G1541">
        <v>2641273</v>
      </c>
      <c r="H1541">
        <v>221292</v>
      </c>
      <c r="I1541">
        <v>407450</v>
      </c>
      <c r="J1541">
        <v>343813</v>
      </c>
      <c r="K1541">
        <v>3448694</v>
      </c>
      <c r="L1541">
        <v>473804</v>
      </c>
      <c r="M1541">
        <v>4504031</v>
      </c>
      <c r="N1541" s="6" t="str">
        <f t="shared" si="24"/>
        <v>A3_R1_C1Grand Est2020_2035FeuillusPublic</v>
      </c>
    </row>
    <row r="1542" spans="1:14" x14ac:dyDescent="0.3">
      <c r="A1542" t="s">
        <v>220</v>
      </c>
      <c r="B1542" t="s">
        <v>25</v>
      </c>
      <c r="C1542" t="s">
        <v>215</v>
      </c>
      <c r="D1542" t="s">
        <v>115</v>
      </c>
      <c r="E1542" t="s">
        <v>112</v>
      </c>
      <c r="F1542">
        <v>663122</v>
      </c>
      <c r="G1542">
        <v>247350</v>
      </c>
      <c r="H1542">
        <v>36475</v>
      </c>
      <c r="I1542">
        <v>38528</v>
      </c>
      <c r="J1542">
        <v>48019</v>
      </c>
      <c r="K1542">
        <v>955527</v>
      </c>
      <c r="L1542">
        <v>106644</v>
      </c>
      <c r="M1542">
        <v>1193690</v>
      </c>
      <c r="N1542" s="6" t="str">
        <f t="shared" si="24"/>
        <v>A3_R1_C1Grand Est2035_2050RésineuxPrivé</v>
      </c>
    </row>
    <row r="1543" spans="1:14" x14ac:dyDescent="0.3">
      <c r="A1543" t="s">
        <v>220</v>
      </c>
      <c r="B1543" t="s">
        <v>25</v>
      </c>
      <c r="C1543" t="s">
        <v>215</v>
      </c>
      <c r="D1543" t="s">
        <v>115</v>
      </c>
      <c r="E1543" t="s">
        <v>113</v>
      </c>
      <c r="F1543">
        <v>1152202</v>
      </c>
      <c r="G1543">
        <v>299550</v>
      </c>
      <c r="H1543">
        <v>162468</v>
      </c>
      <c r="I1543">
        <v>32458</v>
      </c>
      <c r="J1543">
        <v>56822</v>
      </c>
      <c r="K1543">
        <v>1528524</v>
      </c>
      <c r="L1543">
        <v>181095</v>
      </c>
      <c r="M1543">
        <v>1853847</v>
      </c>
      <c r="N1543" s="6" t="str">
        <f t="shared" si="24"/>
        <v>A3_R1_C1Grand Est2035_2050RésineuxPublic</v>
      </c>
    </row>
    <row r="1544" spans="1:14" x14ac:dyDescent="0.3">
      <c r="A1544" t="s">
        <v>220</v>
      </c>
      <c r="B1544" t="s">
        <v>25</v>
      </c>
      <c r="C1544" t="s">
        <v>215</v>
      </c>
      <c r="D1544" t="s">
        <v>114</v>
      </c>
      <c r="E1544" t="s">
        <v>112</v>
      </c>
      <c r="F1544">
        <v>1154688</v>
      </c>
      <c r="G1544">
        <v>2528828</v>
      </c>
      <c r="H1544">
        <v>144249</v>
      </c>
      <c r="I1544">
        <v>107589</v>
      </c>
      <c r="J1544">
        <v>35995</v>
      </c>
      <c r="K1544">
        <v>3285772</v>
      </c>
      <c r="L1544">
        <v>532707</v>
      </c>
      <c r="M1544">
        <v>3862844</v>
      </c>
      <c r="N1544" s="6" t="str">
        <f t="shared" si="24"/>
        <v>A3_R1_C1Grand Est2035_2050FeuillusPrivé</v>
      </c>
    </row>
    <row r="1545" spans="1:14" x14ac:dyDescent="0.3">
      <c r="A1545" t="s">
        <v>220</v>
      </c>
      <c r="B1545" t="s">
        <v>25</v>
      </c>
      <c r="C1545" t="s">
        <v>215</v>
      </c>
      <c r="D1545" t="s">
        <v>114</v>
      </c>
      <c r="E1545" t="s">
        <v>113</v>
      </c>
      <c r="F1545">
        <v>1323255</v>
      </c>
      <c r="G1545">
        <v>3118800</v>
      </c>
      <c r="H1545">
        <v>163843</v>
      </c>
      <c r="I1545">
        <v>10229</v>
      </c>
      <c r="J1545">
        <v>252075</v>
      </c>
      <c r="K1545">
        <v>3999378</v>
      </c>
      <c r="L1545">
        <v>322828</v>
      </c>
      <c r="M1545">
        <v>4792108</v>
      </c>
      <c r="N1545" s="6" t="str">
        <f t="shared" si="24"/>
        <v>A3_R1_C1Grand Est2035_2050FeuillusPublic</v>
      </c>
    </row>
    <row r="1546" spans="1:14" x14ac:dyDescent="0.3">
      <c r="A1546" t="s">
        <v>220</v>
      </c>
      <c r="B1546" t="s">
        <v>26</v>
      </c>
      <c r="C1546" t="s">
        <v>214</v>
      </c>
      <c r="D1546" t="s">
        <v>115</v>
      </c>
      <c r="E1546" t="s">
        <v>112</v>
      </c>
      <c r="F1546">
        <v>1166185</v>
      </c>
      <c r="G1546">
        <v>465564</v>
      </c>
      <c r="H1546">
        <v>106591</v>
      </c>
      <c r="I1546">
        <v>840508</v>
      </c>
      <c r="J1546">
        <v>-216452</v>
      </c>
      <c r="K1546">
        <v>1735843</v>
      </c>
      <c r="L1546">
        <v>315433</v>
      </c>
      <c r="M1546">
        <v>1244278</v>
      </c>
      <c r="N1546" s="6" t="str">
        <f t="shared" si="24"/>
        <v>A3_R1_C2Grand Est2020_2035RésineuxPrivé</v>
      </c>
    </row>
    <row r="1547" spans="1:14" x14ac:dyDescent="0.3">
      <c r="A1547" t="s">
        <v>220</v>
      </c>
      <c r="B1547" t="s">
        <v>26</v>
      </c>
      <c r="C1547" t="s">
        <v>214</v>
      </c>
      <c r="D1547" t="s">
        <v>115</v>
      </c>
      <c r="E1547" t="s">
        <v>113</v>
      </c>
      <c r="F1547">
        <v>1641579</v>
      </c>
      <c r="G1547">
        <v>557947</v>
      </c>
      <c r="H1547">
        <v>448594</v>
      </c>
      <c r="I1547">
        <v>729567</v>
      </c>
      <c r="J1547">
        <v>-220979</v>
      </c>
      <c r="K1547">
        <v>2336834</v>
      </c>
      <c r="L1547">
        <v>368495</v>
      </c>
      <c r="M1547">
        <v>1888503</v>
      </c>
      <c r="N1547" s="6" t="str">
        <f t="shared" si="24"/>
        <v>A3_R1_C2Grand Est2020_2035RésineuxPublic</v>
      </c>
    </row>
    <row r="1548" spans="1:14" x14ac:dyDescent="0.3">
      <c r="A1548" t="s">
        <v>220</v>
      </c>
      <c r="B1548" t="s">
        <v>26</v>
      </c>
      <c r="C1548" t="s">
        <v>214</v>
      </c>
      <c r="D1548" t="s">
        <v>114</v>
      </c>
      <c r="E1548" t="s">
        <v>112</v>
      </c>
      <c r="F1548">
        <v>946014</v>
      </c>
      <c r="G1548">
        <v>2137924</v>
      </c>
      <c r="H1548">
        <v>73287</v>
      </c>
      <c r="I1548">
        <v>674084</v>
      </c>
      <c r="J1548">
        <v>16131</v>
      </c>
      <c r="K1548">
        <v>2771933</v>
      </c>
      <c r="L1548">
        <v>909938</v>
      </c>
      <c r="M1548">
        <v>3635079</v>
      </c>
      <c r="N1548" s="6" t="str">
        <f t="shared" si="24"/>
        <v>A3_R1_C2Grand Est2020_2035FeuillusPrivé</v>
      </c>
    </row>
    <row r="1549" spans="1:14" x14ac:dyDescent="0.3">
      <c r="A1549" t="s">
        <v>220</v>
      </c>
      <c r="B1549" t="s">
        <v>26</v>
      </c>
      <c r="C1549" t="s">
        <v>214</v>
      </c>
      <c r="D1549" t="s">
        <v>114</v>
      </c>
      <c r="E1549" t="s">
        <v>113</v>
      </c>
      <c r="F1549">
        <v>1187293</v>
      </c>
      <c r="G1549">
        <v>2641273</v>
      </c>
      <c r="H1549">
        <v>221292</v>
      </c>
      <c r="I1549">
        <v>407450</v>
      </c>
      <c r="J1549">
        <v>343813</v>
      </c>
      <c r="K1549">
        <v>3448694</v>
      </c>
      <c r="L1549">
        <v>473804</v>
      </c>
      <c r="M1549">
        <v>4504031</v>
      </c>
      <c r="N1549" s="6" t="str">
        <f t="shared" si="24"/>
        <v>A3_R1_C2Grand Est2020_2035FeuillusPublic</v>
      </c>
    </row>
    <row r="1550" spans="1:14" x14ac:dyDescent="0.3">
      <c r="A1550" t="s">
        <v>220</v>
      </c>
      <c r="B1550" t="s">
        <v>26</v>
      </c>
      <c r="C1550" t="s">
        <v>215</v>
      </c>
      <c r="D1550" t="s">
        <v>115</v>
      </c>
      <c r="E1550" t="s">
        <v>112</v>
      </c>
      <c r="F1550">
        <v>544736</v>
      </c>
      <c r="G1550">
        <v>194394</v>
      </c>
      <c r="H1550">
        <v>40656</v>
      </c>
      <c r="I1550">
        <v>37741</v>
      </c>
      <c r="J1550">
        <v>50697</v>
      </c>
      <c r="K1550">
        <v>775979</v>
      </c>
      <c r="L1550">
        <v>206743</v>
      </c>
      <c r="M1550">
        <v>1121112</v>
      </c>
      <c r="N1550" s="6" t="str">
        <f t="shared" si="24"/>
        <v>A3_R1_C2Grand Est2035_2050RésineuxPrivé</v>
      </c>
    </row>
    <row r="1551" spans="1:14" x14ac:dyDescent="0.3">
      <c r="A1551" t="s">
        <v>220</v>
      </c>
      <c r="B1551" t="s">
        <v>26</v>
      </c>
      <c r="C1551" t="s">
        <v>215</v>
      </c>
      <c r="D1551" t="s">
        <v>115</v>
      </c>
      <c r="E1551" t="s">
        <v>113</v>
      </c>
      <c r="F1551">
        <v>1107446</v>
      </c>
      <c r="G1551">
        <v>284541</v>
      </c>
      <c r="H1551">
        <v>278662</v>
      </c>
      <c r="I1551">
        <v>31840</v>
      </c>
      <c r="J1551">
        <v>-19395</v>
      </c>
      <c r="K1551">
        <v>1466342</v>
      </c>
      <c r="L1551">
        <v>326308</v>
      </c>
      <c r="M1551">
        <v>1689449</v>
      </c>
      <c r="N1551" s="6" t="str">
        <f t="shared" si="24"/>
        <v>A3_R1_C2Grand Est2035_2050RésineuxPublic</v>
      </c>
    </row>
    <row r="1552" spans="1:14" x14ac:dyDescent="0.3">
      <c r="A1552" t="s">
        <v>220</v>
      </c>
      <c r="B1552" t="s">
        <v>26</v>
      </c>
      <c r="C1552" t="s">
        <v>215</v>
      </c>
      <c r="D1552" t="s">
        <v>114</v>
      </c>
      <c r="E1552" t="s">
        <v>112</v>
      </c>
      <c r="F1552">
        <v>894702</v>
      </c>
      <c r="G1552">
        <v>1825710</v>
      </c>
      <c r="H1552">
        <v>113914</v>
      </c>
      <c r="I1552">
        <v>106450</v>
      </c>
      <c r="J1552">
        <v>36034</v>
      </c>
      <c r="K1552">
        <v>2431091</v>
      </c>
      <c r="L1552">
        <v>1097889</v>
      </c>
      <c r="M1552">
        <v>3523093</v>
      </c>
      <c r="N1552" s="6" t="str">
        <f t="shared" si="24"/>
        <v>A3_R1_C2Grand Est2035_2050FeuillusPrivé</v>
      </c>
    </row>
    <row r="1553" spans="1:14" x14ac:dyDescent="0.3">
      <c r="A1553" t="s">
        <v>220</v>
      </c>
      <c r="B1553" t="s">
        <v>26</v>
      </c>
      <c r="C1553" t="s">
        <v>215</v>
      </c>
      <c r="D1553" t="s">
        <v>114</v>
      </c>
      <c r="E1553" t="s">
        <v>113</v>
      </c>
      <c r="F1553">
        <v>1121122</v>
      </c>
      <c r="G1553">
        <v>2646938</v>
      </c>
      <c r="H1553">
        <v>294281</v>
      </c>
      <c r="I1553">
        <v>10107</v>
      </c>
      <c r="J1553">
        <v>171577</v>
      </c>
      <c r="K1553">
        <v>3393134</v>
      </c>
      <c r="L1553">
        <v>655846</v>
      </c>
      <c r="M1553">
        <v>4358001</v>
      </c>
      <c r="N1553" s="6" t="str">
        <f t="shared" si="24"/>
        <v>A3_R1_C2Grand Est2035_2050FeuillusPublic</v>
      </c>
    </row>
    <row r="1554" spans="1:14" x14ac:dyDescent="0.3">
      <c r="A1554" t="s">
        <v>220</v>
      </c>
      <c r="B1554" t="s">
        <v>27</v>
      </c>
      <c r="C1554" t="s">
        <v>214</v>
      </c>
      <c r="D1554" t="s">
        <v>115</v>
      </c>
      <c r="E1554" t="s">
        <v>112</v>
      </c>
      <c r="F1554">
        <v>905806</v>
      </c>
      <c r="G1554">
        <v>373474</v>
      </c>
      <c r="H1554">
        <v>122280</v>
      </c>
      <c r="I1554">
        <v>864971</v>
      </c>
      <c r="J1554">
        <v>-150389</v>
      </c>
      <c r="K1554">
        <v>1364712</v>
      </c>
      <c r="L1554">
        <v>400299</v>
      </c>
      <c r="M1554">
        <v>1171752</v>
      </c>
      <c r="N1554" s="6" t="str">
        <f t="shared" si="24"/>
        <v>A3_R1_C3Grand Est2020_2035RésineuxPrivé</v>
      </c>
    </row>
    <row r="1555" spans="1:14" x14ac:dyDescent="0.3">
      <c r="A1555" t="s">
        <v>220</v>
      </c>
      <c r="B1555" t="s">
        <v>27</v>
      </c>
      <c r="C1555" t="s">
        <v>214</v>
      </c>
      <c r="D1555" t="s">
        <v>115</v>
      </c>
      <c r="E1555" t="s">
        <v>113</v>
      </c>
      <c r="F1555">
        <v>1235595</v>
      </c>
      <c r="G1555">
        <v>444869</v>
      </c>
      <c r="H1555">
        <v>562439</v>
      </c>
      <c r="I1555">
        <v>740275</v>
      </c>
      <c r="J1555">
        <v>-126787</v>
      </c>
      <c r="K1555">
        <v>1790249</v>
      </c>
      <c r="L1555">
        <v>482760</v>
      </c>
      <c r="M1555">
        <v>1769990</v>
      </c>
      <c r="N1555" s="6" t="str">
        <f t="shared" si="24"/>
        <v>A3_R1_C3Grand Est2020_2035RésineuxPublic</v>
      </c>
    </row>
    <row r="1556" spans="1:14" x14ac:dyDescent="0.3">
      <c r="A1556" t="s">
        <v>220</v>
      </c>
      <c r="B1556" t="s">
        <v>27</v>
      </c>
      <c r="C1556" t="s">
        <v>214</v>
      </c>
      <c r="D1556" t="s">
        <v>114</v>
      </c>
      <c r="E1556" t="s">
        <v>112</v>
      </c>
      <c r="F1556">
        <v>746395</v>
      </c>
      <c r="G1556">
        <v>1639447</v>
      </c>
      <c r="H1556">
        <v>71084</v>
      </c>
      <c r="I1556">
        <v>673907</v>
      </c>
      <c r="J1556">
        <v>3379</v>
      </c>
      <c r="K1556">
        <v>2152428</v>
      </c>
      <c r="L1556">
        <v>1297562</v>
      </c>
      <c r="M1556">
        <v>3337776</v>
      </c>
      <c r="N1556" s="6" t="str">
        <f t="shared" si="24"/>
        <v>A3_R1_C3Grand Est2020_2035FeuillusPrivé</v>
      </c>
    </row>
    <row r="1557" spans="1:14" x14ac:dyDescent="0.3">
      <c r="A1557" t="s">
        <v>220</v>
      </c>
      <c r="B1557" t="s">
        <v>27</v>
      </c>
      <c r="C1557" t="s">
        <v>214</v>
      </c>
      <c r="D1557" t="s">
        <v>114</v>
      </c>
      <c r="E1557" t="s">
        <v>113</v>
      </c>
      <c r="F1557">
        <v>1044517</v>
      </c>
      <c r="G1557">
        <v>2307109</v>
      </c>
      <c r="H1557">
        <v>301257</v>
      </c>
      <c r="I1557">
        <v>409307</v>
      </c>
      <c r="J1557">
        <v>284777</v>
      </c>
      <c r="K1557">
        <v>3016840</v>
      </c>
      <c r="L1557">
        <v>654860</v>
      </c>
      <c r="M1557">
        <v>4141865</v>
      </c>
      <c r="N1557" s="6" t="str">
        <f t="shared" si="24"/>
        <v>A3_R1_C3Grand Est2020_2035FeuillusPublic</v>
      </c>
    </row>
    <row r="1558" spans="1:14" x14ac:dyDescent="0.3">
      <c r="A1558" t="s">
        <v>220</v>
      </c>
      <c r="B1558" t="s">
        <v>27</v>
      </c>
      <c r="C1558" t="s">
        <v>215</v>
      </c>
      <c r="D1558" t="s">
        <v>115</v>
      </c>
      <c r="E1558" t="s">
        <v>112</v>
      </c>
      <c r="F1558">
        <v>554385</v>
      </c>
      <c r="G1558">
        <v>179155</v>
      </c>
      <c r="H1558">
        <v>45772</v>
      </c>
      <c r="I1558">
        <v>32607</v>
      </c>
      <c r="J1558">
        <v>24580</v>
      </c>
      <c r="K1558">
        <v>770163</v>
      </c>
      <c r="L1558">
        <v>272519</v>
      </c>
      <c r="M1558">
        <v>1093367</v>
      </c>
      <c r="N1558" s="6" t="str">
        <f t="shared" si="24"/>
        <v>A3_R1_C3Grand Est2035_2050RésineuxPrivé</v>
      </c>
    </row>
    <row r="1559" spans="1:14" x14ac:dyDescent="0.3">
      <c r="A1559" t="s">
        <v>220</v>
      </c>
      <c r="B1559" t="s">
        <v>27</v>
      </c>
      <c r="C1559" t="s">
        <v>215</v>
      </c>
      <c r="D1559" t="s">
        <v>115</v>
      </c>
      <c r="E1559" t="s">
        <v>113</v>
      </c>
      <c r="F1559">
        <v>1149806</v>
      </c>
      <c r="G1559">
        <v>280981</v>
      </c>
      <c r="H1559">
        <v>342674</v>
      </c>
      <c r="I1559">
        <v>27641</v>
      </c>
      <c r="J1559">
        <v>-77735</v>
      </c>
      <c r="K1559">
        <v>1506409</v>
      </c>
      <c r="L1559">
        <v>393129</v>
      </c>
      <c r="M1559">
        <v>1606112</v>
      </c>
      <c r="N1559" s="6" t="str">
        <f t="shared" si="24"/>
        <v>A3_R1_C3Grand Est2035_2050RésineuxPublic</v>
      </c>
    </row>
    <row r="1560" spans="1:14" x14ac:dyDescent="0.3">
      <c r="A1560" t="s">
        <v>220</v>
      </c>
      <c r="B1560" t="s">
        <v>27</v>
      </c>
      <c r="C1560" t="s">
        <v>215</v>
      </c>
      <c r="D1560" t="s">
        <v>114</v>
      </c>
      <c r="E1560" t="s">
        <v>112</v>
      </c>
      <c r="F1560">
        <v>779282</v>
      </c>
      <c r="G1560">
        <v>1474057</v>
      </c>
      <c r="H1560">
        <v>71592</v>
      </c>
      <c r="I1560">
        <v>97168</v>
      </c>
      <c r="J1560">
        <v>34265</v>
      </c>
      <c r="K1560">
        <v>2010256</v>
      </c>
      <c r="L1560">
        <v>1245415</v>
      </c>
      <c r="M1560">
        <v>3216854</v>
      </c>
      <c r="N1560" s="6" t="str">
        <f t="shared" si="24"/>
        <v>A3_R1_C3Grand Est2035_2050FeuillusPrivé</v>
      </c>
    </row>
    <row r="1561" spans="1:14" x14ac:dyDescent="0.3">
      <c r="A1561" t="s">
        <v>220</v>
      </c>
      <c r="B1561" t="s">
        <v>27</v>
      </c>
      <c r="C1561" t="s">
        <v>215</v>
      </c>
      <c r="D1561" t="s">
        <v>114</v>
      </c>
      <c r="E1561" t="s">
        <v>113</v>
      </c>
      <c r="F1561">
        <v>1054670</v>
      </c>
      <c r="G1561">
        <v>2433510</v>
      </c>
      <c r="H1561">
        <v>326249</v>
      </c>
      <c r="I1561">
        <v>9176</v>
      </c>
      <c r="J1561">
        <v>125301</v>
      </c>
      <c r="K1561">
        <v>3139400</v>
      </c>
      <c r="L1561">
        <v>713647</v>
      </c>
      <c r="M1561">
        <v>4070923</v>
      </c>
      <c r="N1561" s="6" t="str">
        <f t="shared" si="24"/>
        <v>A3_R1_C3Grand Est2035_2050FeuillusPublic</v>
      </c>
    </row>
    <row r="1562" spans="1:14" x14ac:dyDescent="0.3">
      <c r="A1562" t="s">
        <v>220</v>
      </c>
      <c r="B1562" t="s">
        <v>28</v>
      </c>
      <c r="C1562" t="s">
        <v>214</v>
      </c>
      <c r="D1562" t="s">
        <v>115</v>
      </c>
      <c r="E1562" t="s">
        <v>112</v>
      </c>
      <c r="F1562">
        <v>1141343</v>
      </c>
      <c r="G1562">
        <v>448126</v>
      </c>
      <c r="H1562">
        <v>109124</v>
      </c>
      <c r="I1562">
        <v>759827</v>
      </c>
      <c r="J1562">
        <v>-210957</v>
      </c>
      <c r="K1562">
        <v>1690417</v>
      </c>
      <c r="L1562">
        <v>306316</v>
      </c>
      <c r="M1562">
        <v>1213201</v>
      </c>
      <c r="N1562" s="6" t="str">
        <f t="shared" si="24"/>
        <v>A3_R2_C1Grand Est2020_2035RésineuxPrivé</v>
      </c>
    </row>
    <row r="1563" spans="1:14" x14ac:dyDescent="0.3">
      <c r="A1563" t="s">
        <v>220</v>
      </c>
      <c r="B1563" t="s">
        <v>28</v>
      </c>
      <c r="C1563" t="s">
        <v>214</v>
      </c>
      <c r="D1563" t="s">
        <v>115</v>
      </c>
      <c r="E1563" t="s">
        <v>113</v>
      </c>
      <c r="F1563">
        <v>1622280</v>
      </c>
      <c r="G1563">
        <v>547745</v>
      </c>
      <c r="H1563">
        <v>449562</v>
      </c>
      <c r="I1563">
        <v>686418</v>
      </c>
      <c r="J1563">
        <v>-217648</v>
      </c>
      <c r="K1563">
        <v>2305525</v>
      </c>
      <c r="L1563">
        <v>362714</v>
      </c>
      <c r="M1563">
        <v>1864568</v>
      </c>
      <c r="N1563" s="6" t="str">
        <f t="shared" si="24"/>
        <v>A3_R2_C1Grand Est2020_2035RésineuxPublic</v>
      </c>
    </row>
    <row r="1564" spans="1:14" x14ac:dyDescent="0.3">
      <c r="A1564" t="s">
        <v>220</v>
      </c>
      <c r="B1564" t="s">
        <v>28</v>
      </c>
      <c r="C1564" t="s">
        <v>214</v>
      </c>
      <c r="D1564" t="s">
        <v>114</v>
      </c>
      <c r="E1564" t="s">
        <v>112</v>
      </c>
      <c r="F1564">
        <v>903107</v>
      </c>
      <c r="G1564">
        <v>2011417</v>
      </c>
      <c r="H1564">
        <v>81915</v>
      </c>
      <c r="I1564">
        <v>347750</v>
      </c>
      <c r="J1564">
        <v>96410</v>
      </c>
      <c r="K1564">
        <v>2620792</v>
      </c>
      <c r="L1564">
        <v>906367</v>
      </c>
      <c r="M1564">
        <v>3635261</v>
      </c>
      <c r="N1564" s="6" t="str">
        <f t="shared" si="24"/>
        <v>A3_R2_C1Grand Est2020_2035FeuillusPrivé</v>
      </c>
    </row>
    <row r="1565" spans="1:14" x14ac:dyDescent="0.3">
      <c r="A1565" t="s">
        <v>220</v>
      </c>
      <c r="B1565" t="s">
        <v>28</v>
      </c>
      <c r="C1565" t="s">
        <v>214</v>
      </c>
      <c r="D1565" t="s">
        <v>114</v>
      </c>
      <c r="E1565" t="s">
        <v>113</v>
      </c>
      <c r="F1565">
        <v>1150966</v>
      </c>
      <c r="G1565">
        <v>2577818</v>
      </c>
      <c r="H1565">
        <v>222707</v>
      </c>
      <c r="I1565">
        <v>235951</v>
      </c>
      <c r="J1565">
        <v>400973</v>
      </c>
      <c r="K1565">
        <v>3359306</v>
      </c>
      <c r="L1565">
        <v>471229</v>
      </c>
      <c r="M1565">
        <v>4521518</v>
      </c>
      <c r="N1565" s="6" t="str">
        <f t="shared" si="24"/>
        <v>A3_R2_C1Grand Est2020_2035FeuillusPublic</v>
      </c>
    </row>
    <row r="1566" spans="1:14" x14ac:dyDescent="0.3">
      <c r="A1566" t="s">
        <v>220</v>
      </c>
      <c r="B1566" t="s">
        <v>28</v>
      </c>
      <c r="C1566" t="s">
        <v>215</v>
      </c>
      <c r="D1566" t="s">
        <v>115</v>
      </c>
      <c r="E1566" t="s">
        <v>112</v>
      </c>
      <c r="F1566">
        <v>658539</v>
      </c>
      <c r="G1566">
        <v>247266</v>
      </c>
      <c r="H1566">
        <v>36889</v>
      </c>
      <c r="I1566">
        <v>22756</v>
      </c>
      <c r="J1566">
        <v>21819</v>
      </c>
      <c r="K1566">
        <v>951086</v>
      </c>
      <c r="L1566">
        <v>94831</v>
      </c>
      <c r="M1566">
        <v>1101206</v>
      </c>
      <c r="N1566" s="6" t="str">
        <f t="shared" si="24"/>
        <v>A3_R2_C1Grand Est2035_2050RésineuxPrivé</v>
      </c>
    </row>
    <row r="1567" spans="1:14" x14ac:dyDescent="0.3">
      <c r="A1567" t="s">
        <v>220</v>
      </c>
      <c r="B1567" t="s">
        <v>28</v>
      </c>
      <c r="C1567" t="s">
        <v>215</v>
      </c>
      <c r="D1567" t="s">
        <v>115</v>
      </c>
      <c r="E1567" t="s">
        <v>113</v>
      </c>
      <c r="F1567">
        <v>1142975</v>
      </c>
      <c r="G1567">
        <v>299368</v>
      </c>
      <c r="H1567">
        <v>156099</v>
      </c>
      <c r="I1567">
        <v>26237</v>
      </c>
      <c r="J1567">
        <v>33881</v>
      </c>
      <c r="K1567">
        <v>1518604</v>
      </c>
      <c r="L1567">
        <v>181016</v>
      </c>
      <c r="M1567">
        <v>1778132</v>
      </c>
      <c r="N1567" s="6" t="str">
        <f t="shared" si="24"/>
        <v>A3_R2_C1Grand Est2035_2050RésineuxPublic</v>
      </c>
    </row>
    <row r="1568" spans="1:14" x14ac:dyDescent="0.3">
      <c r="A1568" t="s">
        <v>220</v>
      </c>
      <c r="B1568" t="s">
        <v>28</v>
      </c>
      <c r="C1568" t="s">
        <v>215</v>
      </c>
      <c r="D1568" t="s">
        <v>114</v>
      </c>
      <c r="E1568" t="s">
        <v>112</v>
      </c>
      <c r="F1568">
        <v>1107236</v>
      </c>
      <c r="G1568">
        <v>2532606</v>
      </c>
      <c r="H1568">
        <v>148516</v>
      </c>
      <c r="I1568">
        <v>24100</v>
      </c>
      <c r="J1568">
        <v>44570</v>
      </c>
      <c r="K1568">
        <v>3238736</v>
      </c>
      <c r="L1568">
        <v>538505</v>
      </c>
      <c r="M1568">
        <v>3836701</v>
      </c>
      <c r="N1568" s="6" t="str">
        <f t="shared" si="24"/>
        <v>A3_R2_C1Grand Est2035_2050FeuillusPrivé</v>
      </c>
    </row>
    <row r="1569" spans="1:14" x14ac:dyDescent="0.3">
      <c r="A1569" t="s">
        <v>220</v>
      </c>
      <c r="B1569" t="s">
        <v>28</v>
      </c>
      <c r="C1569" t="s">
        <v>215</v>
      </c>
      <c r="D1569" t="s">
        <v>114</v>
      </c>
      <c r="E1569" t="s">
        <v>113</v>
      </c>
      <c r="F1569">
        <v>1303629</v>
      </c>
      <c r="G1569">
        <v>3081070</v>
      </c>
      <c r="H1569">
        <v>154940</v>
      </c>
      <c r="I1569">
        <v>2315</v>
      </c>
      <c r="J1569">
        <v>296994</v>
      </c>
      <c r="K1569">
        <v>3947108</v>
      </c>
      <c r="L1569">
        <v>331816</v>
      </c>
      <c r="M1569">
        <v>4832661</v>
      </c>
      <c r="N1569" s="6" t="str">
        <f t="shared" si="24"/>
        <v>A3_R2_C1Grand Est2035_2050FeuillusPublic</v>
      </c>
    </row>
    <row r="1570" spans="1:14" x14ac:dyDescent="0.3">
      <c r="A1570" t="s">
        <v>220</v>
      </c>
      <c r="B1570" t="s">
        <v>29</v>
      </c>
      <c r="C1570" t="s">
        <v>214</v>
      </c>
      <c r="D1570" t="s">
        <v>115</v>
      </c>
      <c r="E1570" t="s">
        <v>112</v>
      </c>
      <c r="F1570">
        <v>1141343</v>
      </c>
      <c r="G1570">
        <v>448126</v>
      </c>
      <c r="H1570">
        <v>109124</v>
      </c>
      <c r="I1570">
        <v>759827</v>
      </c>
      <c r="J1570">
        <v>-210957</v>
      </c>
      <c r="K1570">
        <v>1690417</v>
      </c>
      <c r="L1570">
        <v>306316</v>
      </c>
      <c r="M1570">
        <v>1213201</v>
      </c>
      <c r="N1570" s="6" t="str">
        <f t="shared" si="24"/>
        <v>A3_R2_C2Grand Est2020_2035RésineuxPrivé</v>
      </c>
    </row>
    <row r="1571" spans="1:14" x14ac:dyDescent="0.3">
      <c r="A1571" t="s">
        <v>220</v>
      </c>
      <c r="B1571" t="s">
        <v>29</v>
      </c>
      <c r="C1571" t="s">
        <v>214</v>
      </c>
      <c r="D1571" t="s">
        <v>115</v>
      </c>
      <c r="E1571" t="s">
        <v>113</v>
      </c>
      <c r="F1571">
        <v>1622280</v>
      </c>
      <c r="G1571">
        <v>547745</v>
      </c>
      <c r="H1571">
        <v>449562</v>
      </c>
      <c r="I1571">
        <v>686418</v>
      </c>
      <c r="J1571">
        <v>-217648</v>
      </c>
      <c r="K1571">
        <v>2305525</v>
      </c>
      <c r="L1571">
        <v>362714</v>
      </c>
      <c r="M1571">
        <v>1864568</v>
      </c>
      <c r="N1571" s="6" t="str">
        <f t="shared" si="24"/>
        <v>A3_R2_C2Grand Est2020_2035RésineuxPublic</v>
      </c>
    </row>
    <row r="1572" spans="1:14" x14ac:dyDescent="0.3">
      <c r="A1572" t="s">
        <v>220</v>
      </c>
      <c r="B1572" t="s">
        <v>29</v>
      </c>
      <c r="C1572" t="s">
        <v>214</v>
      </c>
      <c r="D1572" t="s">
        <v>114</v>
      </c>
      <c r="E1572" t="s">
        <v>112</v>
      </c>
      <c r="F1572">
        <v>903107</v>
      </c>
      <c r="G1572">
        <v>2011417</v>
      </c>
      <c r="H1572">
        <v>81915</v>
      </c>
      <c r="I1572">
        <v>347750</v>
      </c>
      <c r="J1572">
        <v>96410</v>
      </c>
      <c r="K1572">
        <v>2620792</v>
      </c>
      <c r="L1572">
        <v>906367</v>
      </c>
      <c r="M1572">
        <v>3635261</v>
      </c>
      <c r="N1572" s="6" t="str">
        <f t="shared" si="24"/>
        <v>A3_R2_C2Grand Est2020_2035FeuillusPrivé</v>
      </c>
    </row>
    <row r="1573" spans="1:14" x14ac:dyDescent="0.3">
      <c r="A1573" t="s">
        <v>220</v>
      </c>
      <c r="B1573" t="s">
        <v>29</v>
      </c>
      <c r="C1573" t="s">
        <v>214</v>
      </c>
      <c r="D1573" t="s">
        <v>114</v>
      </c>
      <c r="E1573" t="s">
        <v>113</v>
      </c>
      <c r="F1573">
        <v>1150966</v>
      </c>
      <c r="G1573">
        <v>2577818</v>
      </c>
      <c r="H1573">
        <v>222707</v>
      </c>
      <c r="I1573">
        <v>235951</v>
      </c>
      <c r="J1573">
        <v>400973</v>
      </c>
      <c r="K1573">
        <v>3359306</v>
      </c>
      <c r="L1573">
        <v>471229</v>
      </c>
      <c r="M1573">
        <v>4521518</v>
      </c>
      <c r="N1573" s="6" t="str">
        <f t="shared" si="24"/>
        <v>A3_R2_C2Grand Est2020_2035FeuillusPublic</v>
      </c>
    </row>
    <row r="1574" spans="1:14" x14ac:dyDescent="0.3">
      <c r="A1574" t="s">
        <v>220</v>
      </c>
      <c r="B1574" t="s">
        <v>29</v>
      </c>
      <c r="C1574" t="s">
        <v>215</v>
      </c>
      <c r="D1574" t="s">
        <v>115</v>
      </c>
      <c r="E1574" t="s">
        <v>112</v>
      </c>
      <c r="F1574">
        <v>534757</v>
      </c>
      <c r="G1574">
        <v>190961</v>
      </c>
      <c r="H1574">
        <v>36835</v>
      </c>
      <c r="I1574">
        <v>22317</v>
      </c>
      <c r="J1574">
        <v>25203</v>
      </c>
      <c r="K1574">
        <v>762425</v>
      </c>
      <c r="L1574">
        <v>199693</v>
      </c>
      <c r="M1574">
        <v>1025189</v>
      </c>
      <c r="N1574" s="6" t="str">
        <f t="shared" si="24"/>
        <v>A3_R2_C2Grand Est2035_2050RésineuxPrivé</v>
      </c>
    </row>
    <row r="1575" spans="1:14" x14ac:dyDescent="0.3">
      <c r="A1575" t="s">
        <v>220</v>
      </c>
      <c r="B1575" t="s">
        <v>29</v>
      </c>
      <c r="C1575" t="s">
        <v>215</v>
      </c>
      <c r="D1575" t="s">
        <v>115</v>
      </c>
      <c r="E1575" t="s">
        <v>113</v>
      </c>
      <c r="F1575">
        <v>1178592</v>
      </c>
      <c r="G1575">
        <v>305607</v>
      </c>
      <c r="H1575">
        <v>272841</v>
      </c>
      <c r="I1575">
        <v>25748</v>
      </c>
      <c r="J1575">
        <v>-75810</v>
      </c>
      <c r="K1575">
        <v>1563410</v>
      </c>
      <c r="L1575">
        <v>314526</v>
      </c>
      <c r="M1575">
        <v>1598508</v>
      </c>
      <c r="N1575" s="6" t="str">
        <f t="shared" si="24"/>
        <v>A3_R2_C2Grand Est2035_2050RésineuxPublic</v>
      </c>
    </row>
    <row r="1576" spans="1:14" x14ac:dyDescent="0.3">
      <c r="A1576" t="s">
        <v>220</v>
      </c>
      <c r="B1576" t="s">
        <v>29</v>
      </c>
      <c r="C1576" t="s">
        <v>215</v>
      </c>
      <c r="D1576" t="s">
        <v>114</v>
      </c>
      <c r="E1576" t="s">
        <v>112</v>
      </c>
      <c r="F1576">
        <v>818241</v>
      </c>
      <c r="G1576">
        <v>1730721</v>
      </c>
      <c r="H1576">
        <v>87535</v>
      </c>
      <c r="I1576">
        <v>23834</v>
      </c>
      <c r="J1576">
        <v>77018</v>
      </c>
      <c r="K1576">
        <v>2269250</v>
      </c>
      <c r="L1576">
        <v>1157813</v>
      </c>
      <c r="M1576">
        <v>3496042</v>
      </c>
      <c r="N1576" s="6" t="str">
        <f t="shared" si="24"/>
        <v>A3_R2_C2Grand Est2035_2050FeuillusPrivé</v>
      </c>
    </row>
    <row r="1577" spans="1:14" x14ac:dyDescent="0.3">
      <c r="A1577" t="s">
        <v>220</v>
      </c>
      <c r="B1577" t="s">
        <v>29</v>
      </c>
      <c r="C1577" t="s">
        <v>215</v>
      </c>
      <c r="D1577" t="s">
        <v>114</v>
      </c>
      <c r="E1577" t="s">
        <v>113</v>
      </c>
      <c r="F1577">
        <v>1162427</v>
      </c>
      <c r="G1577">
        <v>2751061</v>
      </c>
      <c r="H1577">
        <v>292058</v>
      </c>
      <c r="I1577">
        <v>2283</v>
      </c>
      <c r="J1577">
        <v>113693</v>
      </c>
      <c r="K1577">
        <v>3523602</v>
      </c>
      <c r="L1577">
        <v>649713</v>
      </c>
      <c r="M1577">
        <v>4373475</v>
      </c>
      <c r="N1577" s="6" t="str">
        <f t="shared" si="24"/>
        <v>A3_R2_C2Grand Est2035_2050FeuillusPublic</v>
      </c>
    </row>
    <row r="1578" spans="1:14" x14ac:dyDescent="0.3">
      <c r="A1578" t="s">
        <v>220</v>
      </c>
      <c r="B1578" t="s">
        <v>30</v>
      </c>
      <c r="C1578" t="s">
        <v>214</v>
      </c>
      <c r="D1578" t="s">
        <v>115</v>
      </c>
      <c r="E1578" t="s">
        <v>112</v>
      </c>
      <c r="F1578">
        <v>872788</v>
      </c>
      <c r="G1578">
        <v>349675</v>
      </c>
      <c r="H1578">
        <v>122790</v>
      </c>
      <c r="I1578">
        <v>789449</v>
      </c>
      <c r="J1578">
        <v>-141282</v>
      </c>
      <c r="K1578">
        <v>1303755</v>
      </c>
      <c r="L1578">
        <v>395702</v>
      </c>
      <c r="M1578">
        <v>1140985</v>
      </c>
      <c r="N1578" s="6" t="str">
        <f t="shared" si="24"/>
        <v>A3_R2_C3Grand Est2020_2035RésineuxPrivé</v>
      </c>
    </row>
    <row r="1579" spans="1:14" x14ac:dyDescent="0.3">
      <c r="A1579" t="s">
        <v>220</v>
      </c>
      <c r="B1579" t="s">
        <v>30</v>
      </c>
      <c r="C1579" t="s">
        <v>214</v>
      </c>
      <c r="D1579" t="s">
        <v>115</v>
      </c>
      <c r="E1579" t="s">
        <v>113</v>
      </c>
      <c r="F1579">
        <v>1208227</v>
      </c>
      <c r="G1579">
        <v>432142</v>
      </c>
      <c r="H1579">
        <v>563250</v>
      </c>
      <c r="I1579">
        <v>695564</v>
      </c>
      <c r="J1579">
        <v>-120430</v>
      </c>
      <c r="K1579">
        <v>1747691</v>
      </c>
      <c r="L1579">
        <v>476981</v>
      </c>
      <c r="M1579">
        <v>1745114</v>
      </c>
      <c r="N1579" s="6" t="str">
        <f t="shared" si="24"/>
        <v>A3_R2_C3Grand Est2020_2035RésineuxPublic</v>
      </c>
    </row>
    <row r="1580" spans="1:14" x14ac:dyDescent="0.3">
      <c r="A1580" t="s">
        <v>220</v>
      </c>
      <c r="B1580" t="s">
        <v>30</v>
      </c>
      <c r="C1580" t="s">
        <v>214</v>
      </c>
      <c r="D1580" t="s">
        <v>114</v>
      </c>
      <c r="E1580" t="s">
        <v>112</v>
      </c>
      <c r="F1580">
        <v>722610</v>
      </c>
      <c r="G1580">
        <v>1555958</v>
      </c>
      <c r="H1580">
        <v>71764</v>
      </c>
      <c r="I1580">
        <v>348373</v>
      </c>
      <c r="J1580">
        <v>44363</v>
      </c>
      <c r="K1580">
        <v>2056160</v>
      </c>
      <c r="L1580">
        <v>1298641</v>
      </c>
      <c r="M1580">
        <v>3324201</v>
      </c>
      <c r="N1580" s="6" t="str">
        <f t="shared" si="24"/>
        <v>A3_R2_C3Grand Est2020_2035FeuillusPrivé</v>
      </c>
    </row>
    <row r="1581" spans="1:14" x14ac:dyDescent="0.3">
      <c r="A1581" t="s">
        <v>220</v>
      </c>
      <c r="B1581" t="s">
        <v>30</v>
      </c>
      <c r="C1581" t="s">
        <v>214</v>
      </c>
      <c r="D1581" t="s">
        <v>114</v>
      </c>
      <c r="E1581" t="s">
        <v>113</v>
      </c>
      <c r="F1581">
        <v>1017165</v>
      </c>
      <c r="G1581">
        <v>2267066</v>
      </c>
      <c r="H1581">
        <v>301626</v>
      </c>
      <c r="I1581">
        <v>236794</v>
      </c>
      <c r="J1581">
        <v>322323</v>
      </c>
      <c r="K1581">
        <v>2956822</v>
      </c>
      <c r="L1581">
        <v>649893</v>
      </c>
      <c r="M1581">
        <v>4150146</v>
      </c>
      <c r="N1581" s="6" t="str">
        <f t="shared" si="24"/>
        <v>A3_R2_C3Grand Est2020_2035FeuillusPublic</v>
      </c>
    </row>
    <row r="1582" spans="1:14" x14ac:dyDescent="0.3">
      <c r="A1582" t="s">
        <v>220</v>
      </c>
      <c r="B1582" t="s">
        <v>30</v>
      </c>
      <c r="C1582" t="s">
        <v>215</v>
      </c>
      <c r="D1582" t="s">
        <v>115</v>
      </c>
      <c r="E1582" t="s">
        <v>112</v>
      </c>
      <c r="F1582">
        <v>549138</v>
      </c>
      <c r="G1582">
        <v>178735</v>
      </c>
      <c r="H1582">
        <v>47410</v>
      </c>
      <c r="I1582">
        <v>19389</v>
      </c>
      <c r="J1582">
        <v>2589</v>
      </c>
      <c r="K1582">
        <v>764591</v>
      </c>
      <c r="L1582">
        <v>251832</v>
      </c>
      <c r="M1582">
        <v>1001981</v>
      </c>
      <c r="N1582" s="6" t="str">
        <f t="shared" si="24"/>
        <v>A3_R2_C3Grand Est2035_2050RésineuxPrivé</v>
      </c>
    </row>
    <row r="1583" spans="1:14" x14ac:dyDescent="0.3">
      <c r="A1583" t="s">
        <v>220</v>
      </c>
      <c r="B1583" t="s">
        <v>30</v>
      </c>
      <c r="C1583" t="s">
        <v>215</v>
      </c>
      <c r="D1583" t="s">
        <v>115</v>
      </c>
      <c r="E1583" t="s">
        <v>113</v>
      </c>
      <c r="F1583">
        <v>1117916</v>
      </c>
      <c r="G1583">
        <v>275324</v>
      </c>
      <c r="H1583">
        <v>352025</v>
      </c>
      <c r="I1583">
        <v>22365</v>
      </c>
      <c r="J1583">
        <v>-84545</v>
      </c>
      <c r="K1583">
        <v>1466965</v>
      </c>
      <c r="L1583">
        <v>379763</v>
      </c>
      <c r="M1583">
        <v>1538321</v>
      </c>
      <c r="N1583" s="6" t="str">
        <f t="shared" si="24"/>
        <v>A3_R2_C3Grand Est2035_2050RésineuxPublic</v>
      </c>
    </row>
    <row r="1584" spans="1:14" x14ac:dyDescent="0.3">
      <c r="A1584" t="s">
        <v>220</v>
      </c>
      <c r="B1584" t="s">
        <v>30</v>
      </c>
      <c r="C1584" t="s">
        <v>215</v>
      </c>
      <c r="D1584" t="s">
        <v>114</v>
      </c>
      <c r="E1584" t="s">
        <v>112</v>
      </c>
      <c r="F1584">
        <v>725620</v>
      </c>
      <c r="G1584">
        <v>1442049</v>
      </c>
      <c r="H1584">
        <v>69359</v>
      </c>
      <c r="I1584">
        <v>21739</v>
      </c>
      <c r="J1584">
        <v>45698</v>
      </c>
      <c r="K1584">
        <v>1926346</v>
      </c>
      <c r="L1584">
        <v>1258466</v>
      </c>
      <c r="M1584">
        <v>3166579</v>
      </c>
      <c r="N1584" s="6" t="str">
        <f t="shared" si="24"/>
        <v>A3_R2_C3Grand Est2035_2050FeuillusPrivé</v>
      </c>
    </row>
    <row r="1585" spans="1:14" x14ac:dyDescent="0.3">
      <c r="A1585" t="s">
        <v>220</v>
      </c>
      <c r="B1585" t="s">
        <v>30</v>
      </c>
      <c r="C1585" t="s">
        <v>215</v>
      </c>
      <c r="D1585" t="s">
        <v>114</v>
      </c>
      <c r="E1585" t="s">
        <v>113</v>
      </c>
      <c r="F1585">
        <v>1041196</v>
      </c>
      <c r="G1585">
        <v>2408318</v>
      </c>
      <c r="H1585">
        <v>330864</v>
      </c>
      <c r="I1585">
        <v>2074</v>
      </c>
      <c r="J1585">
        <v>156419</v>
      </c>
      <c r="K1585">
        <v>3103877</v>
      </c>
      <c r="L1585">
        <v>712404</v>
      </c>
      <c r="M1585">
        <v>4092003</v>
      </c>
      <c r="N1585" s="6" t="str">
        <f t="shared" si="24"/>
        <v>A3_R2_C3Grand Est2035_2050FeuillusPublic</v>
      </c>
    </row>
    <row r="1586" spans="1:14" x14ac:dyDescent="0.3">
      <c r="A1586" t="s">
        <v>220</v>
      </c>
      <c r="B1586" t="s">
        <v>31</v>
      </c>
      <c r="C1586" t="s">
        <v>214</v>
      </c>
      <c r="D1586" t="s">
        <v>115</v>
      </c>
      <c r="E1586" t="s">
        <v>112</v>
      </c>
      <c r="F1586">
        <v>1007510</v>
      </c>
      <c r="G1586">
        <v>414297</v>
      </c>
      <c r="H1586">
        <v>102645</v>
      </c>
      <c r="I1586">
        <v>837692</v>
      </c>
      <c r="J1586">
        <v>-144161</v>
      </c>
      <c r="K1586">
        <v>1515351</v>
      </c>
      <c r="L1586">
        <v>315270</v>
      </c>
      <c r="M1586">
        <v>1254051</v>
      </c>
      <c r="N1586" s="6" t="str">
        <f t="shared" si="24"/>
        <v>B1_R1_C1Grand Est2020_2035RésineuxPrivé</v>
      </c>
    </row>
    <row r="1587" spans="1:14" x14ac:dyDescent="0.3">
      <c r="A1587" t="s">
        <v>220</v>
      </c>
      <c r="B1587" t="s">
        <v>31</v>
      </c>
      <c r="C1587" t="s">
        <v>214</v>
      </c>
      <c r="D1587" t="s">
        <v>115</v>
      </c>
      <c r="E1587" t="s">
        <v>113</v>
      </c>
      <c r="F1587">
        <v>1420919</v>
      </c>
      <c r="G1587">
        <v>497670</v>
      </c>
      <c r="H1587">
        <v>441523</v>
      </c>
      <c r="I1587">
        <v>726200</v>
      </c>
      <c r="J1587">
        <v>-127590</v>
      </c>
      <c r="K1587">
        <v>2040934</v>
      </c>
      <c r="L1587">
        <v>363861</v>
      </c>
      <c r="M1587">
        <v>1895412</v>
      </c>
      <c r="N1587" s="6" t="str">
        <f t="shared" si="24"/>
        <v>B1_R1_C1Grand Est2020_2035RésineuxPublic</v>
      </c>
    </row>
    <row r="1588" spans="1:14" x14ac:dyDescent="0.3">
      <c r="A1588" t="s">
        <v>220</v>
      </c>
      <c r="B1588" t="s">
        <v>31</v>
      </c>
      <c r="C1588" t="s">
        <v>214</v>
      </c>
      <c r="D1588" t="s">
        <v>114</v>
      </c>
      <c r="E1588" t="s">
        <v>112</v>
      </c>
      <c r="F1588">
        <v>820550</v>
      </c>
      <c r="G1588">
        <v>1838519</v>
      </c>
      <c r="H1588">
        <v>69290</v>
      </c>
      <c r="I1588">
        <v>673128</v>
      </c>
      <c r="J1588">
        <v>220070</v>
      </c>
      <c r="K1588">
        <v>2397077</v>
      </c>
      <c r="L1588">
        <v>920426</v>
      </c>
      <c r="M1588">
        <v>3653736</v>
      </c>
      <c r="N1588" s="6" t="str">
        <f t="shared" si="24"/>
        <v>B1_R1_C1Grand Est2020_2035FeuillusPrivé</v>
      </c>
    </row>
    <row r="1589" spans="1:14" x14ac:dyDescent="0.3">
      <c r="A1589" t="s">
        <v>220</v>
      </c>
      <c r="B1589" t="s">
        <v>31</v>
      </c>
      <c r="C1589" t="s">
        <v>214</v>
      </c>
      <c r="D1589" t="s">
        <v>114</v>
      </c>
      <c r="E1589" t="s">
        <v>113</v>
      </c>
      <c r="F1589">
        <v>1122401</v>
      </c>
      <c r="G1589">
        <v>2489930</v>
      </c>
      <c r="H1589">
        <v>219647</v>
      </c>
      <c r="I1589">
        <v>405521</v>
      </c>
      <c r="J1589">
        <v>449777</v>
      </c>
      <c r="K1589">
        <v>3252707</v>
      </c>
      <c r="L1589">
        <v>473822</v>
      </c>
      <c r="M1589">
        <v>4510054</v>
      </c>
      <c r="N1589" s="6" t="str">
        <f t="shared" si="24"/>
        <v>B1_R1_C1Grand Est2020_2035FeuillusPublic</v>
      </c>
    </row>
    <row r="1590" spans="1:14" x14ac:dyDescent="0.3">
      <c r="A1590" t="s">
        <v>220</v>
      </c>
      <c r="B1590" t="s">
        <v>31</v>
      </c>
      <c r="C1590" t="s">
        <v>215</v>
      </c>
      <c r="D1590" t="s">
        <v>115</v>
      </c>
      <c r="E1590" t="s">
        <v>112</v>
      </c>
      <c r="F1590">
        <v>566699</v>
      </c>
      <c r="G1590">
        <v>193073</v>
      </c>
      <c r="H1590">
        <v>21872</v>
      </c>
      <c r="I1590">
        <v>38528</v>
      </c>
      <c r="J1590">
        <v>113235</v>
      </c>
      <c r="K1590">
        <v>797871</v>
      </c>
      <c r="L1590">
        <v>145095</v>
      </c>
      <c r="M1590">
        <v>1272588</v>
      </c>
      <c r="N1590" s="6" t="str">
        <f t="shared" si="24"/>
        <v>B1_R1_C1Grand Est2035_2050RésineuxPrivé</v>
      </c>
    </row>
    <row r="1591" spans="1:14" x14ac:dyDescent="0.3">
      <c r="A1591" t="s">
        <v>220</v>
      </c>
      <c r="B1591" t="s">
        <v>31</v>
      </c>
      <c r="C1591" t="s">
        <v>215</v>
      </c>
      <c r="D1591" t="s">
        <v>115</v>
      </c>
      <c r="E1591" t="s">
        <v>113</v>
      </c>
      <c r="F1591">
        <v>1142859</v>
      </c>
      <c r="G1591">
        <v>291067</v>
      </c>
      <c r="H1591">
        <v>162523</v>
      </c>
      <c r="I1591">
        <v>32458</v>
      </c>
      <c r="J1591">
        <v>74368</v>
      </c>
      <c r="K1591">
        <v>1509425</v>
      </c>
      <c r="L1591">
        <v>211477</v>
      </c>
      <c r="M1591">
        <v>1920841</v>
      </c>
      <c r="N1591" s="6" t="str">
        <f t="shared" si="24"/>
        <v>B1_R1_C1Grand Est2035_2050RésineuxPublic</v>
      </c>
    </row>
    <row r="1592" spans="1:14" x14ac:dyDescent="0.3">
      <c r="A1592" t="s">
        <v>220</v>
      </c>
      <c r="B1592" t="s">
        <v>31</v>
      </c>
      <c r="C1592" t="s">
        <v>215</v>
      </c>
      <c r="D1592" t="s">
        <v>114</v>
      </c>
      <c r="E1592" t="s">
        <v>112</v>
      </c>
      <c r="F1592">
        <v>836924</v>
      </c>
      <c r="G1592">
        <v>1684775</v>
      </c>
      <c r="H1592">
        <v>42167</v>
      </c>
      <c r="I1592">
        <v>107589</v>
      </c>
      <c r="J1592">
        <v>603772</v>
      </c>
      <c r="K1592">
        <v>2255056</v>
      </c>
      <c r="L1592">
        <v>717929</v>
      </c>
      <c r="M1592">
        <v>4077694</v>
      </c>
      <c r="N1592" s="6" t="str">
        <f t="shared" si="24"/>
        <v>B1_R1_C1Grand Est2035_2050FeuillusPrivé</v>
      </c>
    </row>
    <row r="1593" spans="1:14" x14ac:dyDescent="0.3">
      <c r="A1593" t="s">
        <v>220</v>
      </c>
      <c r="B1593" t="s">
        <v>31</v>
      </c>
      <c r="C1593" t="s">
        <v>215</v>
      </c>
      <c r="D1593" t="s">
        <v>114</v>
      </c>
      <c r="E1593" t="s">
        <v>113</v>
      </c>
      <c r="F1593">
        <v>1107309</v>
      </c>
      <c r="G1593">
        <v>2648839</v>
      </c>
      <c r="H1593">
        <v>156435</v>
      </c>
      <c r="I1593">
        <v>10229</v>
      </c>
      <c r="J1593">
        <v>617297</v>
      </c>
      <c r="K1593">
        <v>3383731</v>
      </c>
      <c r="L1593">
        <v>366255</v>
      </c>
      <c r="M1593">
        <v>4899644</v>
      </c>
      <c r="N1593" s="6" t="str">
        <f t="shared" si="24"/>
        <v>B1_R1_C1Grand Est2035_2050FeuillusPublic</v>
      </c>
    </row>
    <row r="1594" spans="1:14" x14ac:dyDescent="0.3">
      <c r="A1594" t="s">
        <v>220</v>
      </c>
      <c r="B1594" t="s">
        <v>33</v>
      </c>
      <c r="C1594" t="s">
        <v>214</v>
      </c>
      <c r="D1594" t="s">
        <v>115</v>
      </c>
      <c r="E1594" t="s">
        <v>112</v>
      </c>
      <c r="F1594">
        <v>1000136</v>
      </c>
      <c r="G1594">
        <v>412813</v>
      </c>
      <c r="H1594">
        <v>102890</v>
      </c>
      <c r="I1594">
        <v>837692</v>
      </c>
      <c r="J1594">
        <v>-141259</v>
      </c>
      <c r="K1594">
        <v>1505919</v>
      </c>
      <c r="L1594">
        <v>315115</v>
      </c>
      <c r="M1594">
        <v>1254509</v>
      </c>
      <c r="N1594" s="6" t="str">
        <f t="shared" si="24"/>
        <v>B1_R1_C2Grand Est2020_2035RésineuxPrivé</v>
      </c>
    </row>
    <row r="1595" spans="1:14" x14ac:dyDescent="0.3">
      <c r="A1595" t="s">
        <v>220</v>
      </c>
      <c r="B1595" t="s">
        <v>33</v>
      </c>
      <c r="C1595" t="s">
        <v>214</v>
      </c>
      <c r="D1595" t="s">
        <v>115</v>
      </c>
      <c r="E1595" t="s">
        <v>113</v>
      </c>
      <c r="F1595">
        <v>1393130</v>
      </c>
      <c r="G1595">
        <v>490517</v>
      </c>
      <c r="H1595">
        <v>441970</v>
      </c>
      <c r="I1595">
        <v>726200</v>
      </c>
      <c r="J1595">
        <v>-116000</v>
      </c>
      <c r="K1595">
        <v>2004120</v>
      </c>
      <c r="L1595">
        <v>364180</v>
      </c>
      <c r="M1595">
        <v>1897281</v>
      </c>
      <c r="N1595" s="6" t="str">
        <f t="shared" si="24"/>
        <v>B1_R1_C2Grand Est2020_2035RésineuxPublic</v>
      </c>
    </row>
    <row r="1596" spans="1:14" x14ac:dyDescent="0.3">
      <c r="A1596" t="s">
        <v>220</v>
      </c>
      <c r="B1596" t="s">
        <v>33</v>
      </c>
      <c r="C1596" t="s">
        <v>214</v>
      </c>
      <c r="D1596" t="s">
        <v>114</v>
      </c>
      <c r="E1596" t="s">
        <v>112</v>
      </c>
      <c r="F1596">
        <v>819372</v>
      </c>
      <c r="G1596">
        <v>1839819</v>
      </c>
      <c r="H1596">
        <v>70140</v>
      </c>
      <c r="I1596">
        <v>673128</v>
      </c>
      <c r="J1596">
        <v>220443</v>
      </c>
      <c r="K1596">
        <v>2397595</v>
      </c>
      <c r="L1596">
        <v>919554</v>
      </c>
      <c r="M1596">
        <v>3653646</v>
      </c>
      <c r="N1596" s="6" t="str">
        <f t="shared" si="24"/>
        <v>B1_R1_C2Grand Est2020_2035FeuillusPrivé</v>
      </c>
    </row>
    <row r="1597" spans="1:14" x14ac:dyDescent="0.3">
      <c r="A1597" t="s">
        <v>220</v>
      </c>
      <c r="B1597" t="s">
        <v>33</v>
      </c>
      <c r="C1597" t="s">
        <v>214</v>
      </c>
      <c r="D1597" t="s">
        <v>114</v>
      </c>
      <c r="E1597" t="s">
        <v>113</v>
      </c>
      <c r="F1597">
        <v>1116942</v>
      </c>
      <c r="G1597">
        <v>2478227</v>
      </c>
      <c r="H1597">
        <v>219758</v>
      </c>
      <c r="I1597">
        <v>405521</v>
      </c>
      <c r="J1597">
        <v>458353</v>
      </c>
      <c r="K1597">
        <v>3237140</v>
      </c>
      <c r="L1597">
        <v>473896</v>
      </c>
      <c r="M1597">
        <v>4510931</v>
      </c>
      <c r="N1597" s="6" t="str">
        <f t="shared" si="24"/>
        <v>B1_R1_C2Grand Est2020_2035FeuillusPublic</v>
      </c>
    </row>
    <row r="1598" spans="1:14" x14ac:dyDescent="0.3">
      <c r="A1598" t="s">
        <v>220</v>
      </c>
      <c r="B1598" t="s">
        <v>33</v>
      </c>
      <c r="C1598" t="s">
        <v>215</v>
      </c>
      <c r="D1598" t="s">
        <v>115</v>
      </c>
      <c r="E1598" t="s">
        <v>112</v>
      </c>
      <c r="F1598">
        <v>567152</v>
      </c>
      <c r="G1598">
        <v>191226</v>
      </c>
      <c r="H1598">
        <v>41496</v>
      </c>
      <c r="I1598">
        <v>37741</v>
      </c>
      <c r="J1598">
        <v>50010</v>
      </c>
      <c r="K1598">
        <v>796482</v>
      </c>
      <c r="L1598">
        <v>236379</v>
      </c>
      <c r="M1598">
        <v>1163479</v>
      </c>
      <c r="N1598" s="6" t="str">
        <f t="shared" si="24"/>
        <v>B1_R1_C2Grand Est2035_2050RésineuxPrivé</v>
      </c>
    </row>
    <row r="1599" spans="1:14" x14ac:dyDescent="0.3">
      <c r="A1599" t="s">
        <v>220</v>
      </c>
      <c r="B1599" t="s">
        <v>33</v>
      </c>
      <c r="C1599" t="s">
        <v>215</v>
      </c>
      <c r="D1599" t="s">
        <v>115</v>
      </c>
      <c r="E1599" t="s">
        <v>113</v>
      </c>
      <c r="F1599">
        <v>1206799</v>
      </c>
      <c r="G1599">
        <v>305568</v>
      </c>
      <c r="H1599">
        <v>301578</v>
      </c>
      <c r="I1599">
        <v>31840</v>
      </c>
      <c r="J1599">
        <v>-49112</v>
      </c>
      <c r="K1599">
        <v>1592769</v>
      </c>
      <c r="L1599">
        <v>352400</v>
      </c>
      <c r="M1599">
        <v>1742423</v>
      </c>
      <c r="N1599" s="6" t="str">
        <f t="shared" si="24"/>
        <v>B1_R1_C2Grand Est2035_2050RésineuxPublic</v>
      </c>
    </row>
    <row r="1600" spans="1:14" x14ac:dyDescent="0.3">
      <c r="A1600" t="s">
        <v>220</v>
      </c>
      <c r="B1600" t="s">
        <v>33</v>
      </c>
      <c r="C1600" t="s">
        <v>215</v>
      </c>
      <c r="D1600" t="s">
        <v>114</v>
      </c>
      <c r="E1600" t="s">
        <v>112</v>
      </c>
      <c r="F1600">
        <v>826805</v>
      </c>
      <c r="G1600">
        <v>1644141</v>
      </c>
      <c r="H1600">
        <v>76146</v>
      </c>
      <c r="I1600">
        <v>106450</v>
      </c>
      <c r="J1600">
        <v>155479</v>
      </c>
      <c r="K1600">
        <v>2209588</v>
      </c>
      <c r="L1600">
        <v>1208835</v>
      </c>
      <c r="M1600">
        <v>3625993</v>
      </c>
      <c r="N1600" s="6" t="str">
        <f t="shared" si="24"/>
        <v>B1_R1_C2Grand Est2035_2050FeuillusPrivé</v>
      </c>
    </row>
    <row r="1601" spans="1:14" x14ac:dyDescent="0.3">
      <c r="A1601" t="s">
        <v>220</v>
      </c>
      <c r="B1601" t="s">
        <v>33</v>
      </c>
      <c r="C1601" t="s">
        <v>215</v>
      </c>
      <c r="D1601" t="s">
        <v>114</v>
      </c>
      <c r="E1601" t="s">
        <v>113</v>
      </c>
      <c r="F1601">
        <v>1118216</v>
      </c>
      <c r="G1601">
        <v>2641444</v>
      </c>
      <c r="H1601">
        <v>299665</v>
      </c>
      <c r="I1601">
        <v>10107</v>
      </c>
      <c r="J1601">
        <v>189401</v>
      </c>
      <c r="K1601">
        <v>3385845</v>
      </c>
      <c r="L1601">
        <v>674162</v>
      </c>
      <c r="M1601">
        <v>4400327</v>
      </c>
      <c r="N1601" s="6" t="str">
        <f t="shared" si="24"/>
        <v>B1_R1_C2Grand Est2035_2050FeuillusPublic</v>
      </c>
    </row>
    <row r="1602" spans="1:14" x14ac:dyDescent="0.3">
      <c r="A1602" t="s">
        <v>220</v>
      </c>
      <c r="B1602" t="s">
        <v>35</v>
      </c>
      <c r="C1602" t="s">
        <v>214</v>
      </c>
      <c r="D1602" t="s">
        <v>115</v>
      </c>
      <c r="E1602" t="s">
        <v>112</v>
      </c>
      <c r="F1602">
        <v>1007858</v>
      </c>
      <c r="G1602">
        <v>413345</v>
      </c>
      <c r="H1602">
        <v>116976</v>
      </c>
      <c r="I1602">
        <v>818365</v>
      </c>
      <c r="J1602">
        <v>-199889</v>
      </c>
      <c r="K1602">
        <v>1514502</v>
      </c>
      <c r="L1602">
        <v>383172</v>
      </c>
      <c r="M1602">
        <v>1145480</v>
      </c>
      <c r="N1602" s="6" t="str">
        <f t="shared" si="24"/>
        <v>B1_R1_C3Grand Est2020_2035RésineuxPrivé</v>
      </c>
    </row>
    <row r="1603" spans="1:14" x14ac:dyDescent="0.3">
      <c r="A1603" t="s">
        <v>220</v>
      </c>
      <c r="B1603" t="s">
        <v>35</v>
      </c>
      <c r="C1603" t="s">
        <v>214</v>
      </c>
      <c r="D1603" t="s">
        <v>115</v>
      </c>
      <c r="E1603" t="s">
        <v>113</v>
      </c>
      <c r="F1603">
        <v>1466955</v>
      </c>
      <c r="G1603">
        <v>508537</v>
      </c>
      <c r="H1603">
        <v>534581</v>
      </c>
      <c r="I1603">
        <v>703170</v>
      </c>
      <c r="J1603">
        <v>-227692</v>
      </c>
      <c r="K1603">
        <v>2101261</v>
      </c>
      <c r="L1603">
        <v>461813</v>
      </c>
      <c r="M1603">
        <v>1727596</v>
      </c>
      <c r="N1603" s="6" t="str">
        <f t="shared" ref="N1603:N1666" si="25">B1603&amp;A1603&amp;C1603&amp;D1603&amp;E1603</f>
        <v>B1_R1_C3Grand Est2020_2035RésineuxPublic</v>
      </c>
    </row>
    <row r="1604" spans="1:14" x14ac:dyDescent="0.3">
      <c r="A1604" t="s">
        <v>220</v>
      </c>
      <c r="B1604" t="s">
        <v>35</v>
      </c>
      <c r="C1604" t="s">
        <v>214</v>
      </c>
      <c r="D1604" t="s">
        <v>114</v>
      </c>
      <c r="E1604" t="s">
        <v>112</v>
      </c>
      <c r="F1604">
        <v>816510</v>
      </c>
      <c r="G1604">
        <v>1831596</v>
      </c>
      <c r="H1604">
        <v>91203</v>
      </c>
      <c r="I1604">
        <v>662972</v>
      </c>
      <c r="J1604">
        <v>-111272</v>
      </c>
      <c r="K1604">
        <v>2387613</v>
      </c>
      <c r="L1604">
        <v>1251288</v>
      </c>
      <c r="M1604">
        <v>3310850</v>
      </c>
      <c r="N1604" s="6" t="str">
        <f t="shared" si="25"/>
        <v>B1_R1_C3Grand Est2020_2035FeuillusPrivé</v>
      </c>
    </row>
    <row r="1605" spans="1:14" x14ac:dyDescent="0.3">
      <c r="A1605" t="s">
        <v>220</v>
      </c>
      <c r="B1605" t="s">
        <v>35</v>
      </c>
      <c r="C1605" t="s">
        <v>214</v>
      </c>
      <c r="D1605" t="s">
        <v>114</v>
      </c>
      <c r="E1605" t="s">
        <v>113</v>
      </c>
      <c r="F1605">
        <v>1126296</v>
      </c>
      <c r="G1605">
        <v>2490174</v>
      </c>
      <c r="H1605">
        <v>294780</v>
      </c>
      <c r="I1605">
        <v>399783</v>
      </c>
      <c r="J1605">
        <v>149904</v>
      </c>
      <c r="K1605">
        <v>3256752</v>
      </c>
      <c r="L1605">
        <v>640586</v>
      </c>
      <c r="M1605">
        <v>4113040</v>
      </c>
      <c r="N1605" s="6" t="str">
        <f t="shared" si="25"/>
        <v>B1_R1_C3Grand Est2020_2035FeuillusPublic</v>
      </c>
    </row>
    <row r="1606" spans="1:14" x14ac:dyDescent="0.3">
      <c r="A1606" t="s">
        <v>220</v>
      </c>
      <c r="B1606" t="s">
        <v>35</v>
      </c>
      <c r="C1606" t="s">
        <v>215</v>
      </c>
      <c r="D1606" t="s">
        <v>115</v>
      </c>
      <c r="E1606" t="s">
        <v>112</v>
      </c>
      <c r="F1606">
        <v>561099</v>
      </c>
      <c r="G1606">
        <v>191095</v>
      </c>
      <c r="H1606">
        <v>43658</v>
      </c>
      <c r="I1606">
        <v>32607</v>
      </c>
      <c r="J1606">
        <v>15636</v>
      </c>
      <c r="K1606">
        <v>789212</v>
      </c>
      <c r="L1606">
        <v>247951</v>
      </c>
      <c r="M1606">
        <v>1065195</v>
      </c>
      <c r="N1606" s="6" t="str">
        <f t="shared" si="25"/>
        <v>B1_R1_C3Grand Est2035_2050RésineuxPrivé</v>
      </c>
    </row>
    <row r="1607" spans="1:14" x14ac:dyDescent="0.3">
      <c r="A1607" t="s">
        <v>220</v>
      </c>
      <c r="B1607" t="s">
        <v>35</v>
      </c>
      <c r="C1607" t="s">
        <v>215</v>
      </c>
      <c r="D1607" t="s">
        <v>115</v>
      </c>
      <c r="E1607" t="s">
        <v>113</v>
      </c>
      <c r="F1607">
        <v>1194233</v>
      </c>
      <c r="G1607">
        <v>296391</v>
      </c>
      <c r="H1607">
        <v>300536</v>
      </c>
      <c r="I1607">
        <v>27641</v>
      </c>
      <c r="J1607">
        <v>-107614</v>
      </c>
      <c r="K1607">
        <v>1569503</v>
      </c>
      <c r="L1607">
        <v>365874</v>
      </c>
      <c r="M1607">
        <v>1545633</v>
      </c>
      <c r="N1607" s="6" t="str">
        <f t="shared" si="25"/>
        <v>B1_R1_C3Grand Est2035_2050RésineuxPublic</v>
      </c>
    </row>
    <row r="1608" spans="1:14" x14ac:dyDescent="0.3">
      <c r="A1608" t="s">
        <v>220</v>
      </c>
      <c r="B1608" t="s">
        <v>35</v>
      </c>
      <c r="C1608" t="s">
        <v>215</v>
      </c>
      <c r="D1608" t="s">
        <v>114</v>
      </c>
      <c r="E1608" t="s">
        <v>112</v>
      </c>
      <c r="F1608">
        <v>837300</v>
      </c>
      <c r="G1608">
        <v>1612739</v>
      </c>
      <c r="H1608">
        <v>94454</v>
      </c>
      <c r="I1608">
        <v>97168</v>
      </c>
      <c r="J1608">
        <v>-58483</v>
      </c>
      <c r="K1608">
        <v>2183386</v>
      </c>
      <c r="L1608">
        <v>1187172</v>
      </c>
      <c r="M1608">
        <v>3164168</v>
      </c>
      <c r="N1608" s="6" t="str">
        <f t="shared" si="25"/>
        <v>B1_R1_C3Grand Est2035_2050FeuillusPrivé</v>
      </c>
    </row>
    <row r="1609" spans="1:14" x14ac:dyDescent="0.3">
      <c r="A1609" t="s">
        <v>220</v>
      </c>
      <c r="B1609" t="s">
        <v>35</v>
      </c>
      <c r="C1609" t="s">
        <v>215</v>
      </c>
      <c r="D1609" t="s">
        <v>114</v>
      </c>
      <c r="E1609" t="s">
        <v>113</v>
      </c>
      <c r="F1609">
        <v>1114312</v>
      </c>
      <c r="G1609">
        <v>2584295</v>
      </c>
      <c r="H1609">
        <v>311997</v>
      </c>
      <c r="I1609">
        <v>9176</v>
      </c>
      <c r="J1609">
        <v>10658</v>
      </c>
      <c r="K1609">
        <v>3329969</v>
      </c>
      <c r="L1609">
        <v>684188</v>
      </c>
      <c r="M1609">
        <v>4019660</v>
      </c>
      <c r="N1609" s="6" t="str">
        <f t="shared" si="25"/>
        <v>B1_R1_C3Grand Est2035_2050FeuillusPublic</v>
      </c>
    </row>
    <row r="1610" spans="1:14" x14ac:dyDescent="0.3">
      <c r="A1610" t="s">
        <v>220</v>
      </c>
      <c r="B1610" t="s">
        <v>37</v>
      </c>
      <c r="C1610" t="s">
        <v>214</v>
      </c>
      <c r="D1610" t="s">
        <v>115</v>
      </c>
      <c r="E1610" t="s">
        <v>112</v>
      </c>
      <c r="F1610">
        <v>999982</v>
      </c>
      <c r="G1610">
        <v>399208</v>
      </c>
      <c r="H1610">
        <v>102526</v>
      </c>
      <c r="I1610">
        <v>754634</v>
      </c>
      <c r="J1610">
        <v>-146875</v>
      </c>
      <c r="K1610">
        <v>1490485</v>
      </c>
      <c r="L1610">
        <v>308396</v>
      </c>
      <c r="M1610">
        <v>1219330</v>
      </c>
      <c r="N1610" s="6" t="str">
        <f t="shared" si="25"/>
        <v>B1_R2_C1Grand Est2020_2035RésineuxPrivé</v>
      </c>
    </row>
    <row r="1611" spans="1:14" x14ac:dyDescent="0.3">
      <c r="A1611" t="s">
        <v>220</v>
      </c>
      <c r="B1611" t="s">
        <v>37</v>
      </c>
      <c r="C1611" t="s">
        <v>214</v>
      </c>
      <c r="D1611" t="s">
        <v>115</v>
      </c>
      <c r="E1611" t="s">
        <v>113</v>
      </c>
      <c r="F1611">
        <v>1440683</v>
      </c>
      <c r="G1611">
        <v>498172</v>
      </c>
      <c r="H1611">
        <v>439836</v>
      </c>
      <c r="I1611">
        <v>676726</v>
      </c>
      <c r="J1611">
        <v>-142221</v>
      </c>
      <c r="K1611">
        <v>2062002</v>
      </c>
      <c r="L1611">
        <v>357134</v>
      </c>
      <c r="M1611">
        <v>1864308</v>
      </c>
      <c r="N1611" s="6" t="str">
        <f t="shared" si="25"/>
        <v>B1_R2_C1Grand Est2020_2035RésineuxPublic</v>
      </c>
    </row>
    <row r="1612" spans="1:14" x14ac:dyDescent="0.3">
      <c r="A1612" t="s">
        <v>220</v>
      </c>
      <c r="B1612" t="s">
        <v>37</v>
      </c>
      <c r="C1612" t="s">
        <v>214</v>
      </c>
      <c r="D1612" t="s">
        <v>114</v>
      </c>
      <c r="E1612" t="s">
        <v>112</v>
      </c>
      <c r="F1612">
        <v>787124</v>
      </c>
      <c r="G1612">
        <v>1738958</v>
      </c>
      <c r="H1612">
        <v>70714</v>
      </c>
      <c r="I1612">
        <v>346608</v>
      </c>
      <c r="J1612">
        <v>278341</v>
      </c>
      <c r="K1612">
        <v>2278772</v>
      </c>
      <c r="L1612">
        <v>920579</v>
      </c>
      <c r="M1612">
        <v>3649156</v>
      </c>
      <c r="N1612" s="6" t="str">
        <f t="shared" si="25"/>
        <v>B1_R2_C1Grand Est2020_2035FeuillusPrivé</v>
      </c>
    </row>
    <row r="1613" spans="1:14" x14ac:dyDescent="0.3">
      <c r="A1613" t="s">
        <v>220</v>
      </c>
      <c r="B1613" t="s">
        <v>37</v>
      </c>
      <c r="C1613" t="s">
        <v>214</v>
      </c>
      <c r="D1613" t="s">
        <v>114</v>
      </c>
      <c r="E1613" t="s">
        <v>113</v>
      </c>
      <c r="F1613">
        <v>1101771</v>
      </c>
      <c r="G1613">
        <v>2467164</v>
      </c>
      <c r="H1613">
        <v>219815</v>
      </c>
      <c r="I1613">
        <v>234160</v>
      </c>
      <c r="J1613">
        <v>475150</v>
      </c>
      <c r="K1613">
        <v>3214592</v>
      </c>
      <c r="L1613">
        <v>470135</v>
      </c>
      <c r="M1613">
        <v>4517935</v>
      </c>
      <c r="N1613" s="6" t="str">
        <f t="shared" si="25"/>
        <v>B1_R2_C1Grand Est2020_2035FeuillusPublic</v>
      </c>
    </row>
    <row r="1614" spans="1:14" x14ac:dyDescent="0.3">
      <c r="A1614" t="s">
        <v>220</v>
      </c>
      <c r="B1614" t="s">
        <v>37</v>
      </c>
      <c r="C1614" t="s">
        <v>215</v>
      </c>
      <c r="D1614" t="s">
        <v>115</v>
      </c>
      <c r="E1614" t="s">
        <v>112</v>
      </c>
      <c r="F1614">
        <v>559367</v>
      </c>
      <c r="G1614">
        <v>193951</v>
      </c>
      <c r="H1614">
        <v>22020</v>
      </c>
      <c r="I1614">
        <v>22756</v>
      </c>
      <c r="J1614">
        <v>87227</v>
      </c>
      <c r="K1614">
        <v>791476</v>
      </c>
      <c r="L1614">
        <v>130252</v>
      </c>
      <c r="M1614">
        <v>1177159</v>
      </c>
      <c r="N1614" s="6" t="str">
        <f t="shared" si="25"/>
        <v>B1_R2_C1Grand Est2035_2050RésineuxPrivé</v>
      </c>
    </row>
    <row r="1615" spans="1:14" x14ac:dyDescent="0.3">
      <c r="A1615" t="s">
        <v>220</v>
      </c>
      <c r="B1615" t="s">
        <v>37</v>
      </c>
      <c r="C1615" t="s">
        <v>215</v>
      </c>
      <c r="D1615" t="s">
        <v>115</v>
      </c>
      <c r="E1615" t="s">
        <v>113</v>
      </c>
      <c r="F1615">
        <v>1134098</v>
      </c>
      <c r="G1615">
        <v>292140</v>
      </c>
      <c r="H1615">
        <v>161206</v>
      </c>
      <c r="I1615">
        <v>26237</v>
      </c>
      <c r="J1615">
        <v>49858</v>
      </c>
      <c r="K1615">
        <v>1501432</v>
      </c>
      <c r="L1615">
        <v>200805</v>
      </c>
      <c r="M1615">
        <v>1831678</v>
      </c>
      <c r="N1615" s="6" t="str">
        <f t="shared" si="25"/>
        <v>B1_R2_C1Grand Est2035_2050RésineuxPublic</v>
      </c>
    </row>
    <row r="1616" spans="1:14" x14ac:dyDescent="0.3">
      <c r="A1616" t="s">
        <v>220</v>
      </c>
      <c r="B1616" t="s">
        <v>37</v>
      </c>
      <c r="C1616" t="s">
        <v>215</v>
      </c>
      <c r="D1616" t="s">
        <v>114</v>
      </c>
      <c r="E1616" t="s">
        <v>112</v>
      </c>
      <c r="F1616">
        <v>798448</v>
      </c>
      <c r="G1616">
        <v>1698732</v>
      </c>
      <c r="H1616">
        <v>43984</v>
      </c>
      <c r="I1616">
        <v>24100</v>
      </c>
      <c r="J1616">
        <v>596070</v>
      </c>
      <c r="K1616">
        <v>2224112</v>
      </c>
      <c r="L1616">
        <v>724468</v>
      </c>
      <c r="M1616">
        <v>4039739</v>
      </c>
      <c r="N1616" s="6" t="str">
        <f t="shared" si="25"/>
        <v>B1_R2_C1Grand Est2035_2050FeuillusPrivé</v>
      </c>
    </row>
    <row r="1617" spans="1:14" x14ac:dyDescent="0.3">
      <c r="A1617" t="s">
        <v>220</v>
      </c>
      <c r="B1617" t="s">
        <v>37</v>
      </c>
      <c r="C1617" t="s">
        <v>215</v>
      </c>
      <c r="D1617" t="s">
        <v>114</v>
      </c>
      <c r="E1617" t="s">
        <v>113</v>
      </c>
      <c r="F1617">
        <v>1113465</v>
      </c>
      <c r="G1617">
        <v>2669632</v>
      </c>
      <c r="H1617">
        <v>156486</v>
      </c>
      <c r="I1617">
        <v>2315</v>
      </c>
      <c r="J1617">
        <v>620099</v>
      </c>
      <c r="K1617">
        <v>3407337</v>
      </c>
      <c r="L1617">
        <v>361370</v>
      </c>
      <c r="M1617">
        <v>4924109</v>
      </c>
      <c r="N1617" s="6" t="str">
        <f t="shared" si="25"/>
        <v>B1_R2_C1Grand Est2035_2050FeuillusPublic</v>
      </c>
    </row>
    <row r="1618" spans="1:14" x14ac:dyDescent="0.3">
      <c r="A1618" t="s">
        <v>220</v>
      </c>
      <c r="B1618" t="s">
        <v>38</v>
      </c>
      <c r="C1618" t="s">
        <v>214</v>
      </c>
      <c r="D1618" t="s">
        <v>115</v>
      </c>
      <c r="E1618" t="s">
        <v>112</v>
      </c>
      <c r="F1618">
        <v>999982</v>
      </c>
      <c r="G1618">
        <v>399208</v>
      </c>
      <c r="H1618">
        <v>102526</v>
      </c>
      <c r="I1618">
        <v>754634</v>
      </c>
      <c r="J1618">
        <v>-146875</v>
      </c>
      <c r="K1618">
        <v>1490485</v>
      </c>
      <c r="L1618">
        <v>308396</v>
      </c>
      <c r="M1618">
        <v>1219330</v>
      </c>
      <c r="N1618" s="6" t="str">
        <f t="shared" si="25"/>
        <v>B1_R2_C2Grand Est2020_2035RésineuxPrivé</v>
      </c>
    </row>
    <row r="1619" spans="1:14" x14ac:dyDescent="0.3">
      <c r="A1619" t="s">
        <v>220</v>
      </c>
      <c r="B1619" t="s">
        <v>38</v>
      </c>
      <c r="C1619" t="s">
        <v>214</v>
      </c>
      <c r="D1619" t="s">
        <v>115</v>
      </c>
      <c r="E1619" t="s">
        <v>113</v>
      </c>
      <c r="F1619">
        <v>1440683</v>
      </c>
      <c r="G1619">
        <v>498172</v>
      </c>
      <c r="H1619">
        <v>439836</v>
      </c>
      <c r="I1619">
        <v>676726</v>
      </c>
      <c r="J1619">
        <v>-142221</v>
      </c>
      <c r="K1619">
        <v>2062002</v>
      </c>
      <c r="L1619">
        <v>357134</v>
      </c>
      <c r="M1619">
        <v>1864308</v>
      </c>
      <c r="N1619" s="6" t="str">
        <f t="shared" si="25"/>
        <v>B1_R2_C2Grand Est2020_2035RésineuxPublic</v>
      </c>
    </row>
    <row r="1620" spans="1:14" x14ac:dyDescent="0.3">
      <c r="A1620" t="s">
        <v>220</v>
      </c>
      <c r="B1620" t="s">
        <v>38</v>
      </c>
      <c r="C1620" t="s">
        <v>214</v>
      </c>
      <c r="D1620" t="s">
        <v>114</v>
      </c>
      <c r="E1620" t="s">
        <v>112</v>
      </c>
      <c r="F1620">
        <v>787124</v>
      </c>
      <c r="G1620">
        <v>1738958</v>
      </c>
      <c r="H1620">
        <v>70714</v>
      </c>
      <c r="I1620">
        <v>346608</v>
      </c>
      <c r="J1620">
        <v>278341</v>
      </c>
      <c r="K1620">
        <v>2278772</v>
      </c>
      <c r="L1620">
        <v>920579</v>
      </c>
      <c r="M1620">
        <v>3649156</v>
      </c>
      <c r="N1620" s="6" t="str">
        <f t="shared" si="25"/>
        <v>B1_R2_C2Grand Est2020_2035FeuillusPrivé</v>
      </c>
    </row>
    <row r="1621" spans="1:14" x14ac:dyDescent="0.3">
      <c r="A1621" t="s">
        <v>220</v>
      </c>
      <c r="B1621" t="s">
        <v>38</v>
      </c>
      <c r="C1621" t="s">
        <v>214</v>
      </c>
      <c r="D1621" t="s">
        <v>114</v>
      </c>
      <c r="E1621" t="s">
        <v>113</v>
      </c>
      <c r="F1621">
        <v>1101771</v>
      </c>
      <c r="G1621">
        <v>2467164</v>
      </c>
      <c r="H1621">
        <v>219815</v>
      </c>
      <c r="I1621">
        <v>234160</v>
      </c>
      <c r="J1621">
        <v>475150</v>
      </c>
      <c r="K1621">
        <v>3214592</v>
      </c>
      <c r="L1621">
        <v>470135</v>
      </c>
      <c r="M1621">
        <v>4517935</v>
      </c>
      <c r="N1621" s="6" t="str">
        <f t="shared" si="25"/>
        <v>B1_R2_C2Grand Est2020_2035FeuillusPublic</v>
      </c>
    </row>
    <row r="1622" spans="1:14" x14ac:dyDescent="0.3">
      <c r="A1622" t="s">
        <v>220</v>
      </c>
      <c r="B1622" t="s">
        <v>38</v>
      </c>
      <c r="C1622" t="s">
        <v>215</v>
      </c>
      <c r="D1622" t="s">
        <v>115</v>
      </c>
      <c r="E1622" t="s">
        <v>112</v>
      </c>
      <c r="F1622">
        <v>557202</v>
      </c>
      <c r="G1622">
        <v>191432</v>
      </c>
      <c r="H1622">
        <v>41075</v>
      </c>
      <c r="I1622">
        <v>22317</v>
      </c>
      <c r="J1622">
        <v>25218</v>
      </c>
      <c r="K1622">
        <v>786629</v>
      </c>
      <c r="L1622">
        <v>219457</v>
      </c>
      <c r="M1622">
        <v>1065343</v>
      </c>
      <c r="N1622" s="6" t="str">
        <f t="shared" si="25"/>
        <v>B1_R2_C2Grand Est2035_2050RésineuxPrivé</v>
      </c>
    </row>
    <row r="1623" spans="1:14" x14ac:dyDescent="0.3">
      <c r="A1623" t="s">
        <v>220</v>
      </c>
      <c r="B1623" t="s">
        <v>38</v>
      </c>
      <c r="C1623" t="s">
        <v>215</v>
      </c>
      <c r="D1623" t="s">
        <v>115</v>
      </c>
      <c r="E1623" t="s">
        <v>113</v>
      </c>
      <c r="F1623">
        <v>1215894</v>
      </c>
      <c r="G1623">
        <v>311592</v>
      </c>
      <c r="H1623">
        <v>293802</v>
      </c>
      <c r="I1623">
        <v>25748</v>
      </c>
      <c r="J1623">
        <v>-82425</v>
      </c>
      <c r="K1623">
        <v>1608755</v>
      </c>
      <c r="L1623">
        <v>336388</v>
      </c>
      <c r="M1623">
        <v>1642660</v>
      </c>
      <c r="N1623" s="6" t="str">
        <f t="shared" si="25"/>
        <v>B1_R2_C2Grand Est2035_2050RésineuxPublic</v>
      </c>
    </row>
    <row r="1624" spans="1:14" x14ac:dyDescent="0.3">
      <c r="A1624" t="s">
        <v>220</v>
      </c>
      <c r="B1624" t="s">
        <v>38</v>
      </c>
      <c r="C1624" t="s">
        <v>215</v>
      </c>
      <c r="D1624" t="s">
        <v>114</v>
      </c>
      <c r="E1624" t="s">
        <v>112</v>
      </c>
      <c r="F1624">
        <v>788263</v>
      </c>
      <c r="G1624">
        <v>1655827</v>
      </c>
      <c r="H1624">
        <v>77743</v>
      </c>
      <c r="I1624">
        <v>23834</v>
      </c>
      <c r="J1624">
        <v>138538</v>
      </c>
      <c r="K1624">
        <v>2176604</v>
      </c>
      <c r="L1624">
        <v>1226740</v>
      </c>
      <c r="M1624">
        <v>3578721</v>
      </c>
      <c r="N1624" s="6" t="str">
        <f t="shared" si="25"/>
        <v>B1_R2_C2Grand Est2035_2050FeuillusPrivé</v>
      </c>
    </row>
    <row r="1625" spans="1:14" x14ac:dyDescent="0.3">
      <c r="A1625" t="s">
        <v>220</v>
      </c>
      <c r="B1625" t="s">
        <v>38</v>
      </c>
      <c r="C1625" t="s">
        <v>215</v>
      </c>
      <c r="D1625" t="s">
        <v>114</v>
      </c>
      <c r="E1625" t="s">
        <v>113</v>
      </c>
      <c r="F1625">
        <v>1139505</v>
      </c>
      <c r="G1625">
        <v>2698950</v>
      </c>
      <c r="H1625">
        <v>298835</v>
      </c>
      <c r="I1625">
        <v>2283</v>
      </c>
      <c r="J1625">
        <v>158108</v>
      </c>
      <c r="K1625">
        <v>3456280</v>
      </c>
      <c r="L1625">
        <v>668923</v>
      </c>
      <c r="M1625">
        <v>4406691</v>
      </c>
      <c r="N1625" s="6" t="str">
        <f t="shared" si="25"/>
        <v>B1_R2_C2Grand Est2035_2050FeuillusPublic</v>
      </c>
    </row>
    <row r="1626" spans="1:14" x14ac:dyDescent="0.3">
      <c r="A1626" t="s">
        <v>220</v>
      </c>
      <c r="B1626" t="s">
        <v>39</v>
      </c>
      <c r="C1626" t="s">
        <v>214</v>
      </c>
      <c r="D1626" t="s">
        <v>115</v>
      </c>
      <c r="E1626" t="s">
        <v>112</v>
      </c>
      <c r="F1626">
        <v>1000828</v>
      </c>
      <c r="G1626">
        <v>398454</v>
      </c>
      <c r="H1626">
        <v>116969</v>
      </c>
      <c r="I1626">
        <v>736961</v>
      </c>
      <c r="J1626">
        <v>-202466</v>
      </c>
      <c r="K1626">
        <v>1490413</v>
      </c>
      <c r="L1626">
        <v>375669</v>
      </c>
      <c r="M1626">
        <v>1110736</v>
      </c>
      <c r="N1626" s="6" t="str">
        <f t="shared" si="25"/>
        <v>B1_R2_C3Grand Est2020_2035RésineuxPrivé</v>
      </c>
    </row>
    <row r="1627" spans="1:14" x14ac:dyDescent="0.3">
      <c r="A1627" t="s">
        <v>220</v>
      </c>
      <c r="B1627" t="s">
        <v>39</v>
      </c>
      <c r="C1627" t="s">
        <v>214</v>
      </c>
      <c r="D1627" t="s">
        <v>115</v>
      </c>
      <c r="E1627" t="s">
        <v>113</v>
      </c>
      <c r="F1627">
        <v>1489811</v>
      </c>
      <c r="G1627">
        <v>510007</v>
      </c>
      <c r="H1627">
        <v>531104</v>
      </c>
      <c r="I1627">
        <v>653754</v>
      </c>
      <c r="J1627">
        <v>-243031</v>
      </c>
      <c r="K1627">
        <v>2126610</v>
      </c>
      <c r="L1627">
        <v>452943</v>
      </c>
      <c r="M1627">
        <v>1696126</v>
      </c>
      <c r="N1627" s="6" t="str">
        <f t="shared" si="25"/>
        <v>B1_R2_C3Grand Est2020_2035RésineuxPublic</v>
      </c>
    </row>
    <row r="1628" spans="1:14" x14ac:dyDescent="0.3">
      <c r="A1628" t="s">
        <v>220</v>
      </c>
      <c r="B1628" t="s">
        <v>39</v>
      </c>
      <c r="C1628" t="s">
        <v>214</v>
      </c>
      <c r="D1628" t="s">
        <v>114</v>
      </c>
      <c r="E1628" t="s">
        <v>112</v>
      </c>
      <c r="F1628">
        <v>783154</v>
      </c>
      <c r="G1628">
        <v>1732265</v>
      </c>
      <c r="H1628">
        <v>94150</v>
      </c>
      <c r="I1628">
        <v>338448</v>
      </c>
      <c r="J1628">
        <v>-58230</v>
      </c>
      <c r="K1628">
        <v>2269582</v>
      </c>
      <c r="L1628">
        <v>1255052</v>
      </c>
      <c r="M1628">
        <v>3299602</v>
      </c>
      <c r="N1628" s="6" t="str">
        <f t="shared" si="25"/>
        <v>B1_R2_C3Grand Est2020_2035FeuillusPrivé</v>
      </c>
    </row>
    <row r="1629" spans="1:14" x14ac:dyDescent="0.3">
      <c r="A1629" t="s">
        <v>220</v>
      </c>
      <c r="B1629" t="s">
        <v>39</v>
      </c>
      <c r="C1629" t="s">
        <v>214</v>
      </c>
      <c r="D1629" t="s">
        <v>114</v>
      </c>
      <c r="E1629" t="s">
        <v>113</v>
      </c>
      <c r="F1629">
        <v>1107741</v>
      </c>
      <c r="G1629">
        <v>2471269</v>
      </c>
      <c r="H1629">
        <v>294779</v>
      </c>
      <c r="I1629">
        <v>229263</v>
      </c>
      <c r="J1629">
        <v>172565</v>
      </c>
      <c r="K1629">
        <v>3223948</v>
      </c>
      <c r="L1629">
        <v>635418</v>
      </c>
      <c r="M1629">
        <v>4119750</v>
      </c>
      <c r="N1629" s="6" t="str">
        <f t="shared" si="25"/>
        <v>B1_R2_C3Grand Est2020_2035FeuillusPublic</v>
      </c>
    </row>
    <row r="1630" spans="1:14" x14ac:dyDescent="0.3">
      <c r="A1630" t="s">
        <v>220</v>
      </c>
      <c r="B1630" t="s">
        <v>39</v>
      </c>
      <c r="C1630" t="s">
        <v>215</v>
      </c>
      <c r="D1630" t="s">
        <v>115</v>
      </c>
      <c r="E1630" t="s">
        <v>112</v>
      </c>
      <c r="F1630">
        <v>554828</v>
      </c>
      <c r="G1630">
        <v>192544</v>
      </c>
      <c r="H1630">
        <v>44617</v>
      </c>
      <c r="I1630">
        <v>19389</v>
      </c>
      <c r="J1630">
        <v>-8135</v>
      </c>
      <c r="K1630">
        <v>784585</v>
      </c>
      <c r="L1630">
        <v>220873</v>
      </c>
      <c r="M1630">
        <v>963536</v>
      </c>
      <c r="N1630" s="6" t="str">
        <f t="shared" si="25"/>
        <v>B1_R2_C3Grand Est2035_2050RésineuxPrivé</v>
      </c>
    </row>
    <row r="1631" spans="1:14" x14ac:dyDescent="0.3">
      <c r="A1631" t="s">
        <v>220</v>
      </c>
      <c r="B1631" t="s">
        <v>39</v>
      </c>
      <c r="C1631" t="s">
        <v>215</v>
      </c>
      <c r="D1631" t="s">
        <v>115</v>
      </c>
      <c r="E1631" t="s">
        <v>113</v>
      </c>
      <c r="F1631">
        <v>1180228</v>
      </c>
      <c r="G1631">
        <v>296786</v>
      </c>
      <c r="H1631">
        <v>298545</v>
      </c>
      <c r="I1631">
        <v>22365</v>
      </c>
      <c r="J1631">
        <v>-125438</v>
      </c>
      <c r="K1631">
        <v>1555364</v>
      </c>
      <c r="L1631">
        <v>345211</v>
      </c>
      <c r="M1631">
        <v>1460308</v>
      </c>
      <c r="N1631" s="6" t="str">
        <f t="shared" si="25"/>
        <v>B1_R2_C3Grand Est2035_2050RésineuxPublic</v>
      </c>
    </row>
    <row r="1632" spans="1:14" x14ac:dyDescent="0.3">
      <c r="A1632" t="s">
        <v>220</v>
      </c>
      <c r="B1632" t="s">
        <v>39</v>
      </c>
      <c r="C1632" t="s">
        <v>215</v>
      </c>
      <c r="D1632" t="s">
        <v>114</v>
      </c>
      <c r="E1632" t="s">
        <v>112</v>
      </c>
      <c r="F1632">
        <v>806007</v>
      </c>
      <c r="G1632">
        <v>1634482</v>
      </c>
      <c r="H1632">
        <v>100496</v>
      </c>
      <c r="I1632">
        <v>21739</v>
      </c>
      <c r="J1632">
        <v>-76205</v>
      </c>
      <c r="K1632">
        <v>2166440</v>
      </c>
      <c r="L1632">
        <v>1185594</v>
      </c>
      <c r="M1632">
        <v>3111904</v>
      </c>
      <c r="N1632" s="6" t="str">
        <f t="shared" si="25"/>
        <v>B1_R2_C3Grand Est2035_2050FeuillusPrivé</v>
      </c>
    </row>
    <row r="1633" spans="1:14" x14ac:dyDescent="0.3">
      <c r="A1633" t="s">
        <v>220</v>
      </c>
      <c r="B1633" t="s">
        <v>39</v>
      </c>
      <c r="C1633" t="s">
        <v>215</v>
      </c>
      <c r="D1633" t="s">
        <v>114</v>
      </c>
      <c r="E1633" t="s">
        <v>113</v>
      </c>
      <c r="F1633">
        <v>1118051</v>
      </c>
      <c r="G1633">
        <v>2598876</v>
      </c>
      <c r="H1633">
        <v>313770</v>
      </c>
      <c r="I1633">
        <v>2074</v>
      </c>
      <c r="J1633">
        <v>12414</v>
      </c>
      <c r="K1633">
        <v>3345932</v>
      </c>
      <c r="L1633">
        <v>676482</v>
      </c>
      <c r="M1633">
        <v>4031079</v>
      </c>
      <c r="N1633" s="6" t="str">
        <f t="shared" si="25"/>
        <v>B1_R2_C3Grand Est2035_2050FeuillusPublic</v>
      </c>
    </row>
    <row r="1634" spans="1:14" x14ac:dyDescent="0.3">
      <c r="A1634" t="s">
        <v>220</v>
      </c>
      <c r="B1634" t="s">
        <v>40</v>
      </c>
      <c r="C1634" t="s">
        <v>214</v>
      </c>
      <c r="D1634" t="s">
        <v>115</v>
      </c>
      <c r="E1634" t="s">
        <v>112</v>
      </c>
      <c r="F1634">
        <v>1170501</v>
      </c>
      <c r="G1634">
        <v>470799</v>
      </c>
      <c r="H1634">
        <v>100066</v>
      </c>
      <c r="I1634">
        <v>807540</v>
      </c>
      <c r="J1634">
        <v>-222364</v>
      </c>
      <c r="K1634">
        <v>1746411</v>
      </c>
      <c r="L1634">
        <v>307358</v>
      </c>
      <c r="M1634">
        <v>1226852</v>
      </c>
      <c r="N1634" s="6" t="str">
        <f t="shared" si="25"/>
        <v>B2_R1_C1Grand Est2020_2035RésineuxPrivé</v>
      </c>
    </row>
    <row r="1635" spans="1:14" x14ac:dyDescent="0.3">
      <c r="A1635" t="s">
        <v>220</v>
      </c>
      <c r="B1635" t="s">
        <v>40</v>
      </c>
      <c r="C1635" t="s">
        <v>214</v>
      </c>
      <c r="D1635" t="s">
        <v>115</v>
      </c>
      <c r="E1635" t="s">
        <v>113</v>
      </c>
      <c r="F1635">
        <v>1723634</v>
      </c>
      <c r="G1635">
        <v>583940</v>
      </c>
      <c r="H1635">
        <v>425073</v>
      </c>
      <c r="I1635">
        <v>699133</v>
      </c>
      <c r="J1635">
        <v>-261605</v>
      </c>
      <c r="K1635">
        <v>2451053</v>
      </c>
      <c r="L1635">
        <v>353955</v>
      </c>
      <c r="M1635">
        <v>1854347</v>
      </c>
      <c r="N1635" s="6" t="str">
        <f t="shared" si="25"/>
        <v>B2_R1_C1Grand Est2020_2035RésineuxPublic</v>
      </c>
    </row>
    <row r="1636" spans="1:14" x14ac:dyDescent="0.3">
      <c r="A1636" t="s">
        <v>220</v>
      </c>
      <c r="B1636" t="s">
        <v>40</v>
      </c>
      <c r="C1636" t="s">
        <v>214</v>
      </c>
      <c r="D1636" t="s">
        <v>114</v>
      </c>
      <c r="E1636" t="s">
        <v>112</v>
      </c>
      <c r="F1636">
        <v>901550</v>
      </c>
      <c r="G1636">
        <v>2043237</v>
      </c>
      <c r="H1636">
        <v>70740</v>
      </c>
      <c r="I1636">
        <v>666568</v>
      </c>
      <c r="J1636">
        <v>79639</v>
      </c>
      <c r="K1636">
        <v>2650996</v>
      </c>
      <c r="L1636">
        <v>907435</v>
      </c>
      <c r="M1636">
        <v>3629265</v>
      </c>
      <c r="N1636" s="6" t="str">
        <f t="shared" si="25"/>
        <v>B2_R1_C1Grand Est2020_2035FeuillusPrivé</v>
      </c>
    </row>
    <row r="1637" spans="1:14" x14ac:dyDescent="0.3">
      <c r="A1637" t="s">
        <v>220</v>
      </c>
      <c r="B1637" t="s">
        <v>40</v>
      </c>
      <c r="C1637" t="s">
        <v>214</v>
      </c>
      <c r="D1637" t="s">
        <v>114</v>
      </c>
      <c r="E1637" t="s">
        <v>113</v>
      </c>
      <c r="F1637">
        <v>1199268</v>
      </c>
      <c r="G1637">
        <v>2673140</v>
      </c>
      <c r="H1637">
        <v>217061</v>
      </c>
      <c r="I1637">
        <v>399427</v>
      </c>
      <c r="J1637">
        <v>314117</v>
      </c>
      <c r="K1637">
        <v>3489212</v>
      </c>
      <c r="L1637">
        <v>468437</v>
      </c>
      <c r="M1637">
        <v>4483171</v>
      </c>
      <c r="N1637" s="6" t="str">
        <f t="shared" si="25"/>
        <v>B2_R1_C1Grand Est2020_2035FeuillusPublic</v>
      </c>
    </row>
    <row r="1638" spans="1:14" x14ac:dyDescent="0.3">
      <c r="A1638" t="s">
        <v>220</v>
      </c>
      <c r="B1638" t="s">
        <v>40</v>
      </c>
      <c r="C1638" t="s">
        <v>215</v>
      </c>
      <c r="D1638" t="s">
        <v>115</v>
      </c>
      <c r="E1638" t="s">
        <v>112</v>
      </c>
      <c r="F1638">
        <v>569491</v>
      </c>
      <c r="G1638">
        <v>207437</v>
      </c>
      <c r="H1638">
        <v>22818</v>
      </c>
      <c r="I1638">
        <v>38528</v>
      </c>
      <c r="J1638">
        <v>94000</v>
      </c>
      <c r="K1638">
        <v>815368</v>
      </c>
      <c r="L1638">
        <v>124137</v>
      </c>
      <c r="M1638">
        <v>1214483</v>
      </c>
      <c r="N1638" s="6" t="str">
        <f t="shared" si="25"/>
        <v>B2_R1_C1Grand Est2035_2050RésineuxPrivé</v>
      </c>
    </row>
    <row r="1639" spans="1:14" x14ac:dyDescent="0.3">
      <c r="A1639" t="s">
        <v>220</v>
      </c>
      <c r="B1639" t="s">
        <v>40</v>
      </c>
      <c r="C1639" t="s">
        <v>215</v>
      </c>
      <c r="D1639" t="s">
        <v>115</v>
      </c>
      <c r="E1639" t="s">
        <v>113</v>
      </c>
      <c r="F1639">
        <v>1069385</v>
      </c>
      <c r="G1639">
        <v>278705</v>
      </c>
      <c r="H1639">
        <v>145379</v>
      </c>
      <c r="I1639">
        <v>32458</v>
      </c>
      <c r="J1639">
        <v>79331</v>
      </c>
      <c r="K1639">
        <v>1419493</v>
      </c>
      <c r="L1639">
        <v>194475</v>
      </c>
      <c r="M1639">
        <v>1832136</v>
      </c>
      <c r="N1639" s="6" t="str">
        <f t="shared" si="25"/>
        <v>B2_R1_C1Grand Est2035_2050RésineuxPublic</v>
      </c>
    </row>
    <row r="1640" spans="1:14" x14ac:dyDescent="0.3">
      <c r="A1640" t="s">
        <v>220</v>
      </c>
      <c r="B1640" t="s">
        <v>40</v>
      </c>
      <c r="C1640" t="s">
        <v>215</v>
      </c>
      <c r="D1640" t="s">
        <v>114</v>
      </c>
      <c r="E1640" t="s">
        <v>112</v>
      </c>
      <c r="F1640">
        <v>973580</v>
      </c>
      <c r="G1640">
        <v>2026285</v>
      </c>
      <c r="H1640">
        <v>83414</v>
      </c>
      <c r="I1640">
        <v>107589</v>
      </c>
      <c r="J1640">
        <v>357464</v>
      </c>
      <c r="K1640">
        <v>2676752</v>
      </c>
      <c r="L1640">
        <v>638177</v>
      </c>
      <c r="M1640">
        <v>3965641</v>
      </c>
      <c r="N1640" s="6" t="str">
        <f t="shared" si="25"/>
        <v>B2_R1_C1Grand Est2035_2050FeuillusPrivé</v>
      </c>
    </row>
    <row r="1641" spans="1:14" x14ac:dyDescent="0.3">
      <c r="A1641" t="s">
        <v>220</v>
      </c>
      <c r="B1641" t="s">
        <v>40</v>
      </c>
      <c r="C1641" t="s">
        <v>215</v>
      </c>
      <c r="D1641" t="s">
        <v>114</v>
      </c>
      <c r="E1641" t="s">
        <v>113</v>
      </c>
      <c r="F1641">
        <v>1148449</v>
      </c>
      <c r="G1641">
        <v>2748460</v>
      </c>
      <c r="H1641">
        <v>152128</v>
      </c>
      <c r="I1641">
        <v>10229</v>
      </c>
      <c r="J1641">
        <v>528287</v>
      </c>
      <c r="K1641">
        <v>3510541</v>
      </c>
      <c r="L1641">
        <v>349507</v>
      </c>
      <c r="M1641">
        <v>4846137</v>
      </c>
      <c r="N1641" s="6" t="str">
        <f t="shared" si="25"/>
        <v>B2_R1_C1Grand Est2035_2050FeuillusPublic</v>
      </c>
    </row>
    <row r="1642" spans="1:14" x14ac:dyDescent="0.3">
      <c r="A1642" t="s">
        <v>220</v>
      </c>
      <c r="B1642" t="s">
        <v>42</v>
      </c>
      <c r="C1642" t="s">
        <v>214</v>
      </c>
      <c r="D1642" t="s">
        <v>115</v>
      </c>
      <c r="E1642" t="s">
        <v>112</v>
      </c>
      <c r="F1642">
        <v>1170501</v>
      </c>
      <c r="G1642">
        <v>470799</v>
      </c>
      <c r="H1642">
        <v>100066</v>
      </c>
      <c r="I1642">
        <v>807540</v>
      </c>
      <c r="J1642">
        <v>-222364</v>
      </c>
      <c r="K1642">
        <v>1746411</v>
      </c>
      <c r="L1642">
        <v>307358</v>
      </c>
      <c r="M1642">
        <v>1226852</v>
      </c>
      <c r="N1642" s="6" t="str">
        <f t="shared" si="25"/>
        <v>B2_R1_C2Grand Est2020_2035RésineuxPrivé</v>
      </c>
    </row>
    <row r="1643" spans="1:14" x14ac:dyDescent="0.3">
      <c r="A1643" t="s">
        <v>220</v>
      </c>
      <c r="B1643" t="s">
        <v>42</v>
      </c>
      <c r="C1643" t="s">
        <v>214</v>
      </c>
      <c r="D1643" t="s">
        <v>115</v>
      </c>
      <c r="E1643" t="s">
        <v>113</v>
      </c>
      <c r="F1643">
        <v>1723634</v>
      </c>
      <c r="G1643">
        <v>583940</v>
      </c>
      <c r="H1643">
        <v>425073</v>
      </c>
      <c r="I1643">
        <v>699133</v>
      </c>
      <c r="J1643">
        <v>-261605</v>
      </c>
      <c r="K1643">
        <v>2451053</v>
      </c>
      <c r="L1643">
        <v>353955</v>
      </c>
      <c r="M1643">
        <v>1854347</v>
      </c>
      <c r="N1643" s="6" t="str">
        <f t="shared" si="25"/>
        <v>B2_R1_C2Grand Est2020_2035RésineuxPublic</v>
      </c>
    </row>
    <row r="1644" spans="1:14" x14ac:dyDescent="0.3">
      <c r="A1644" t="s">
        <v>220</v>
      </c>
      <c r="B1644" t="s">
        <v>42</v>
      </c>
      <c r="C1644" t="s">
        <v>214</v>
      </c>
      <c r="D1644" t="s">
        <v>114</v>
      </c>
      <c r="E1644" t="s">
        <v>112</v>
      </c>
      <c r="F1644">
        <v>901550</v>
      </c>
      <c r="G1644">
        <v>2043237</v>
      </c>
      <c r="H1644">
        <v>70740</v>
      </c>
      <c r="I1644">
        <v>666568</v>
      </c>
      <c r="J1644">
        <v>79639</v>
      </c>
      <c r="K1644">
        <v>2650996</v>
      </c>
      <c r="L1644">
        <v>907435</v>
      </c>
      <c r="M1644">
        <v>3629265</v>
      </c>
      <c r="N1644" s="6" t="str">
        <f t="shared" si="25"/>
        <v>B2_R1_C2Grand Est2020_2035FeuillusPrivé</v>
      </c>
    </row>
    <row r="1645" spans="1:14" x14ac:dyDescent="0.3">
      <c r="A1645" t="s">
        <v>220</v>
      </c>
      <c r="B1645" t="s">
        <v>42</v>
      </c>
      <c r="C1645" t="s">
        <v>214</v>
      </c>
      <c r="D1645" t="s">
        <v>114</v>
      </c>
      <c r="E1645" t="s">
        <v>113</v>
      </c>
      <c r="F1645">
        <v>1199268</v>
      </c>
      <c r="G1645">
        <v>2673140</v>
      </c>
      <c r="H1645">
        <v>217061</v>
      </c>
      <c r="I1645">
        <v>399427</v>
      </c>
      <c r="J1645">
        <v>314117</v>
      </c>
      <c r="K1645">
        <v>3489212</v>
      </c>
      <c r="L1645">
        <v>468437</v>
      </c>
      <c r="M1645">
        <v>4483171</v>
      </c>
      <c r="N1645" s="6" t="str">
        <f t="shared" si="25"/>
        <v>B2_R1_C2Grand Est2020_2035FeuillusPublic</v>
      </c>
    </row>
    <row r="1646" spans="1:14" x14ac:dyDescent="0.3">
      <c r="A1646" t="s">
        <v>220</v>
      </c>
      <c r="B1646" t="s">
        <v>42</v>
      </c>
      <c r="C1646" t="s">
        <v>215</v>
      </c>
      <c r="D1646" t="s">
        <v>115</v>
      </c>
      <c r="E1646" t="s">
        <v>112</v>
      </c>
      <c r="F1646">
        <v>565462</v>
      </c>
      <c r="G1646">
        <v>204311</v>
      </c>
      <c r="H1646">
        <v>42180</v>
      </c>
      <c r="I1646">
        <v>37741</v>
      </c>
      <c r="J1646">
        <v>40545</v>
      </c>
      <c r="K1646">
        <v>807912</v>
      </c>
      <c r="L1646">
        <v>198954</v>
      </c>
      <c r="M1646">
        <v>1114644</v>
      </c>
      <c r="N1646" s="6" t="str">
        <f t="shared" si="25"/>
        <v>B2_R1_C2Grand Est2035_2050RésineuxPrivé</v>
      </c>
    </row>
    <row r="1647" spans="1:14" x14ac:dyDescent="0.3">
      <c r="A1647" t="s">
        <v>220</v>
      </c>
      <c r="B1647" t="s">
        <v>42</v>
      </c>
      <c r="C1647" t="s">
        <v>215</v>
      </c>
      <c r="D1647" t="s">
        <v>115</v>
      </c>
      <c r="E1647" t="s">
        <v>113</v>
      </c>
      <c r="F1647">
        <v>1129772</v>
      </c>
      <c r="G1647">
        <v>293327</v>
      </c>
      <c r="H1647">
        <v>261689</v>
      </c>
      <c r="I1647">
        <v>31840</v>
      </c>
      <c r="J1647">
        <v>-37198</v>
      </c>
      <c r="K1647">
        <v>1499203</v>
      </c>
      <c r="L1647">
        <v>316508</v>
      </c>
      <c r="M1647">
        <v>1654987</v>
      </c>
      <c r="N1647" s="6" t="str">
        <f t="shared" si="25"/>
        <v>B2_R1_C2Grand Est2035_2050RésineuxPublic</v>
      </c>
    </row>
    <row r="1648" spans="1:14" x14ac:dyDescent="0.3">
      <c r="A1648" t="s">
        <v>220</v>
      </c>
      <c r="B1648" t="s">
        <v>42</v>
      </c>
      <c r="C1648" t="s">
        <v>215</v>
      </c>
      <c r="D1648" t="s">
        <v>114</v>
      </c>
      <c r="E1648" t="s">
        <v>112</v>
      </c>
      <c r="F1648">
        <v>965393</v>
      </c>
      <c r="G1648">
        <v>1989103</v>
      </c>
      <c r="H1648">
        <v>142418</v>
      </c>
      <c r="I1648">
        <v>106450</v>
      </c>
      <c r="J1648">
        <v>-55998</v>
      </c>
      <c r="K1648">
        <v>2636125</v>
      </c>
      <c r="L1648">
        <v>1077247</v>
      </c>
      <c r="M1648">
        <v>3536412</v>
      </c>
      <c r="N1648" s="6" t="str">
        <f t="shared" si="25"/>
        <v>B2_R1_C2Grand Est2035_2050FeuillusPrivé</v>
      </c>
    </row>
    <row r="1649" spans="1:14" x14ac:dyDescent="0.3">
      <c r="A1649" t="s">
        <v>220</v>
      </c>
      <c r="B1649" t="s">
        <v>42</v>
      </c>
      <c r="C1649" t="s">
        <v>215</v>
      </c>
      <c r="D1649" t="s">
        <v>114</v>
      </c>
      <c r="E1649" t="s">
        <v>113</v>
      </c>
      <c r="F1649">
        <v>1162497</v>
      </c>
      <c r="G1649">
        <v>2750658</v>
      </c>
      <c r="H1649">
        <v>290931</v>
      </c>
      <c r="I1649">
        <v>10107</v>
      </c>
      <c r="J1649">
        <v>99397</v>
      </c>
      <c r="K1649">
        <v>3524240</v>
      </c>
      <c r="L1649">
        <v>642932</v>
      </c>
      <c r="M1649">
        <v>4342095</v>
      </c>
      <c r="N1649" s="6" t="str">
        <f t="shared" si="25"/>
        <v>B2_R1_C2Grand Est2035_2050FeuillusPublic</v>
      </c>
    </row>
    <row r="1650" spans="1:14" x14ac:dyDescent="0.3">
      <c r="A1650" t="s">
        <v>220</v>
      </c>
      <c r="B1650" t="s">
        <v>55</v>
      </c>
      <c r="C1650" t="s">
        <v>214</v>
      </c>
      <c r="D1650" t="s">
        <v>115</v>
      </c>
      <c r="E1650" t="s">
        <v>112</v>
      </c>
      <c r="F1650">
        <v>1158288</v>
      </c>
      <c r="G1650">
        <v>465746</v>
      </c>
      <c r="H1650">
        <v>113349</v>
      </c>
      <c r="I1650">
        <v>788264</v>
      </c>
      <c r="J1650">
        <v>-268637</v>
      </c>
      <c r="K1650">
        <v>1728036</v>
      </c>
      <c r="L1650">
        <v>369492</v>
      </c>
      <c r="M1650">
        <v>1125662</v>
      </c>
      <c r="N1650" s="6" t="str">
        <f t="shared" si="25"/>
        <v>B2_R1_C3Grand Est2020_2035RésineuxPrivé</v>
      </c>
    </row>
    <row r="1651" spans="1:14" x14ac:dyDescent="0.3">
      <c r="A1651" t="s">
        <v>220</v>
      </c>
      <c r="B1651" t="s">
        <v>55</v>
      </c>
      <c r="C1651" t="s">
        <v>214</v>
      </c>
      <c r="D1651" t="s">
        <v>115</v>
      </c>
      <c r="E1651" t="s">
        <v>113</v>
      </c>
      <c r="F1651">
        <v>1757491</v>
      </c>
      <c r="G1651">
        <v>591019</v>
      </c>
      <c r="H1651">
        <v>508284</v>
      </c>
      <c r="I1651">
        <v>675652</v>
      </c>
      <c r="J1651">
        <v>-352447</v>
      </c>
      <c r="K1651">
        <v>2494503</v>
      </c>
      <c r="L1651">
        <v>444277</v>
      </c>
      <c r="M1651">
        <v>1692409</v>
      </c>
      <c r="N1651" s="6" t="str">
        <f t="shared" si="25"/>
        <v>B2_R1_C3Grand Est2020_2035RésineuxPublic</v>
      </c>
    </row>
    <row r="1652" spans="1:14" x14ac:dyDescent="0.3">
      <c r="A1652" t="s">
        <v>220</v>
      </c>
      <c r="B1652" t="s">
        <v>55</v>
      </c>
      <c r="C1652" t="s">
        <v>214</v>
      </c>
      <c r="D1652" t="s">
        <v>114</v>
      </c>
      <c r="E1652" t="s">
        <v>112</v>
      </c>
      <c r="F1652">
        <v>894755</v>
      </c>
      <c r="G1652">
        <v>2025634</v>
      </c>
      <c r="H1652">
        <v>93789</v>
      </c>
      <c r="I1652">
        <v>656266</v>
      </c>
      <c r="J1652">
        <v>-238869</v>
      </c>
      <c r="K1652">
        <v>2629380</v>
      </c>
      <c r="L1652">
        <v>1229419</v>
      </c>
      <c r="M1652">
        <v>3290723</v>
      </c>
      <c r="N1652" s="6" t="str">
        <f t="shared" si="25"/>
        <v>B2_R1_C3Grand Est2020_2035FeuillusPrivé</v>
      </c>
    </row>
    <row r="1653" spans="1:14" x14ac:dyDescent="0.3">
      <c r="A1653" t="s">
        <v>220</v>
      </c>
      <c r="B1653" t="s">
        <v>55</v>
      </c>
      <c r="C1653" t="s">
        <v>214</v>
      </c>
      <c r="D1653" t="s">
        <v>114</v>
      </c>
      <c r="E1653" t="s">
        <v>113</v>
      </c>
      <c r="F1653">
        <v>1210184</v>
      </c>
      <c r="G1653">
        <v>2686406</v>
      </c>
      <c r="H1653">
        <v>289522</v>
      </c>
      <c r="I1653">
        <v>393295</v>
      </c>
      <c r="J1653">
        <v>9416</v>
      </c>
      <c r="K1653">
        <v>3511077</v>
      </c>
      <c r="L1653">
        <v>629660</v>
      </c>
      <c r="M1653">
        <v>4089904</v>
      </c>
      <c r="N1653" s="6" t="str">
        <f t="shared" si="25"/>
        <v>B2_R1_C3Grand Est2020_2035FeuillusPublic</v>
      </c>
    </row>
    <row r="1654" spans="1:14" x14ac:dyDescent="0.3">
      <c r="A1654" t="s">
        <v>220</v>
      </c>
      <c r="B1654" t="s">
        <v>55</v>
      </c>
      <c r="C1654" t="s">
        <v>215</v>
      </c>
      <c r="D1654" t="s">
        <v>115</v>
      </c>
      <c r="E1654" t="s">
        <v>112</v>
      </c>
      <c r="F1654">
        <v>545660</v>
      </c>
      <c r="G1654">
        <v>193042</v>
      </c>
      <c r="H1654">
        <v>46972</v>
      </c>
      <c r="I1654">
        <v>32607</v>
      </c>
      <c r="J1654">
        <v>13362</v>
      </c>
      <c r="K1654">
        <v>775110</v>
      </c>
      <c r="L1654">
        <v>219565</v>
      </c>
      <c r="M1654">
        <v>1019550</v>
      </c>
      <c r="N1654" s="6" t="str">
        <f t="shared" si="25"/>
        <v>B2_R1_C3Grand Est2035_2050RésineuxPrivé</v>
      </c>
    </row>
    <row r="1655" spans="1:14" x14ac:dyDescent="0.3">
      <c r="A1655" t="s">
        <v>220</v>
      </c>
      <c r="B1655" t="s">
        <v>55</v>
      </c>
      <c r="C1655" t="s">
        <v>215</v>
      </c>
      <c r="D1655" t="s">
        <v>115</v>
      </c>
      <c r="E1655" t="s">
        <v>113</v>
      </c>
      <c r="F1655">
        <v>1065961</v>
      </c>
      <c r="G1655">
        <v>271270</v>
      </c>
      <c r="H1655">
        <v>268186</v>
      </c>
      <c r="I1655">
        <v>27641</v>
      </c>
      <c r="J1655">
        <v>-68635</v>
      </c>
      <c r="K1655">
        <v>1408581</v>
      </c>
      <c r="L1655">
        <v>336290</v>
      </c>
      <c r="M1655">
        <v>1486383</v>
      </c>
      <c r="N1655" s="6" t="str">
        <f t="shared" si="25"/>
        <v>B2_R1_C3Grand Est2035_2050RésineuxPublic</v>
      </c>
    </row>
    <row r="1656" spans="1:14" x14ac:dyDescent="0.3">
      <c r="A1656" t="s">
        <v>220</v>
      </c>
      <c r="B1656" t="s">
        <v>55</v>
      </c>
      <c r="C1656" t="s">
        <v>215</v>
      </c>
      <c r="D1656" t="s">
        <v>114</v>
      </c>
      <c r="E1656" t="s">
        <v>112</v>
      </c>
      <c r="F1656">
        <v>968564</v>
      </c>
      <c r="G1656">
        <v>1962531</v>
      </c>
      <c r="H1656">
        <v>189419</v>
      </c>
      <c r="I1656">
        <v>97168</v>
      </c>
      <c r="J1656">
        <v>-253247</v>
      </c>
      <c r="K1656">
        <v>2610812</v>
      </c>
      <c r="L1656">
        <v>1031670</v>
      </c>
      <c r="M1656">
        <v>3083052</v>
      </c>
      <c r="N1656" s="6" t="str">
        <f t="shared" si="25"/>
        <v>B2_R1_C3Grand Est2035_2050FeuillusPrivé</v>
      </c>
    </row>
    <row r="1657" spans="1:14" x14ac:dyDescent="0.3">
      <c r="A1657" t="s">
        <v>220</v>
      </c>
      <c r="B1657" t="s">
        <v>55</v>
      </c>
      <c r="C1657" t="s">
        <v>215</v>
      </c>
      <c r="D1657" t="s">
        <v>114</v>
      </c>
      <c r="E1657" t="s">
        <v>113</v>
      </c>
      <c r="F1657">
        <v>1140947</v>
      </c>
      <c r="G1657">
        <v>2644161</v>
      </c>
      <c r="H1657">
        <v>307159</v>
      </c>
      <c r="I1657">
        <v>9176</v>
      </c>
      <c r="J1657">
        <v>-43539</v>
      </c>
      <c r="K1657">
        <v>3407585</v>
      </c>
      <c r="L1657">
        <v>654475</v>
      </c>
      <c r="M1657">
        <v>3969157</v>
      </c>
      <c r="N1657" s="6" t="str">
        <f t="shared" si="25"/>
        <v>B2_R1_C3Grand Est2035_2050FeuillusPublic</v>
      </c>
    </row>
    <row r="1658" spans="1:14" x14ac:dyDescent="0.3">
      <c r="A1658" t="s">
        <v>220</v>
      </c>
      <c r="B1658" t="s">
        <v>58</v>
      </c>
      <c r="C1658" t="s">
        <v>214</v>
      </c>
      <c r="D1658" t="s">
        <v>115</v>
      </c>
      <c r="E1658" t="s">
        <v>112</v>
      </c>
      <c r="F1658">
        <v>1159794</v>
      </c>
      <c r="G1658">
        <v>459295</v>
      </c>
      <c r="H1658">
        <v>101257</v>
      </c>
      <c r="I1658">
        <v>722004</v>
      </c>
      <c r="J1658">
        <v>-224526</v>
      </c>
      <c r="K1658">
        <v>1722064</v>
      </c>
      <c r="L1658">
        <v>296652</v>
      </c>
      <c r="M1658">
        <v>1190967</v>
      </c>
      <c r="N1658" s="6" t="str">
        <f t="shared" si="25"/>
        <v>B2_R2_C1Grand Est2020_2035RésineuxPrivé</v>
      </c>
    </row>
    <row r="1659" spans="1:14" x14ac:dyDescent="0.3">
      <c r="A1659" t="s">
        <v>220</v>
      </c>
      <c r="B1659" t="s">
        <v>58</v>
      </c>
      <c r="C1659" t="s">
        <v>214</v>
      </c>
      <c r="D1659" t="s">
        <v>115</v>
      </c>
      <c r="E1659" t="s">
        <v>113</v>
      </c>
      <c r="F1659">
        <v>1732515</v>
      </c>
      <c r="G1659">
        <v>582907</v>
      </c>
      <c r="H1659">
        <v>420533</v>
      </c>
      <c r="I1659">
        <v>649533</v>
      </c>
      <c r="J1659">
        <v>-272583</v>
      </c>
      <c r="K1659">
        <v>2459213</v>
      </c>
      <c r="L1659">
        <v>345403</v>
      </c>
      <c r="M1659">
        <v>1820039</v>
      </c>
      <c r="N1659" s="6" t="str">
        <f t="shared" si="25"/>
        <v>B2_R2_C1Grand Est2020_2035RésineuxPublic</v>
      </c>
    </row>
    <row r="1660" spans="1:14" x14ac:dyDescent="0.3">
      <c r="A1660" t="s">
        <v>220</v>
      </c>
      <c r="B1660" t="s">
        <v>58</v>
      </c>
      <c r="C1660" t="s">
        <v>214</v>
      </c>
      <c r="D1660" t="s">
        <v>114</v>
      </c>
      <c r="E1660" t="s">
        <v>112</v>
      </c>
      <c r="F1660">
        <v>865560</v>
      </c>
      <c r="G1660">
        <v>1931510</v>
      </c>
      <c r="H1660">
        <v>78201</v>
      </c>
      <c r="I1660">
        <v>340929</v>
      </c>
      <c r="J1660">
        <v>148262</v>
      </c>
      <c r="K1660">
        <v>2518949</v>
      </c>
      <c r="L1660">
        <v>904401</v>
      </c>
      <c r="M1660">
        <v>3627629</v>
      </c>
      <c r="N1660" s="6" t="str">
        <f t="shared" si="25"/>
        <v>B2_R2_C1Grand Est2020_2035FeuillusPrivé</v>
      </c>
    </row>
    <row r="1661" spans="1:14" x14ac:dyDescent="0.3">
      <c r="A1661" t="s">
        <v>220</v>
      </c>
      <c r="B1661" t="s">
        <v>58</v>
      </c>
      <c r="C1661" t="s">
        <v>214</v>
      </c>
      <c r="D1661" t="s">
        <v>114</v>
      </c>
      <c r="E1661" t="s">
        <v>113</v>
      </c>
      <c r="F1661">
        <v>1164132</v>
      </c>
      <c r="G1661">
        <v>2616160</v>
      </c>
      <c r="H1661">
        <v>218024</v>
      </c>
      <c r="I1661">
        <v>229862</v>
      </c>
      <c r="J1661">
        <v>365856</v>
      </c>
      <c r="K1661">
        <v>3407105</v>
      </c>
      <c r="L1661">
        <v>464942</v>
      </c>
      <c r="M1661">
        <v>4496593</v>
      </c>
      <c r="N1661" s="6" t="str">
        <f t="shared" si="25"/>
        <v>B2_R2_C1Grand Est2020_2035FeuillusPublic</v>
      </c>
    </row>
    <row r="1662" spans="1:14" x14ac:dyDescent="0.3">
      <c r="A1662" t="s">
        <v>220</v>
      </c>
      <c r="B1662" t="s">
        <v>58</v>
      </c>
      <c r="C1662" t="s">
        <v>215</v>
      </c>
      <c r="D1662" t="s">
        <v>115</v>
      </c>
      <c r="E1662" t="s">
        <v>112</v>
      </c>
      <c r="F1662">
        <v>563684</v>
      </c>
      <c r="G1662">
        <v>208186</v>
      </c>
      <c r="H1662">
        <v>23432</v>
      </c>
      <c r="I1662">
        <v>22756</v>
      </c>
      <c r="J1662">
        <v>65767</v>
      </c>
      <c r="K1662">
        <v>810685</v>
      </c>
      <c r="L1662">
        <v>110484</v>
      </c>
      <c r="M1662">
        <v>1113791</v>
      </c>
      <c r="N1662" s="6" t="str">
        <f t="shared" si="25"/>
        <v>B2_R2_C1Grand Est2035_2050RésineuxPrivé</v>
      </c>
    </row>
    <row r="1663" spans="1:14" x14ac:dyDescent="0.3">
      <c r="A1663" t="s">
        <v>220</v>
      </c>
      <c r="B1663" t="s">
        <v>58</v>
      </c>
      <c r="C1663" t="s">
        <v>215</v>
      </c>
      <c r="D1663" t="s">
        <v>115</v>
      </c>
      <c r="E1663" t="s">
        <v>113</v>
      </c>
      <c r="F1663">
        <v>1061123</v>
      </c>
      <c r="G1663">
        <v>280631</v>
      </c>
      <c r="H1663">
        <v>144632</v>
      </c>
      <c r="I1663">
        <v>26237</v>
      </c>
      <c r="J1663">
        <v>54349</v>
      </c>
      <c r="K1663">
        <v>1412973</v>
      </c>
      <c r="L1663">
        <v>184276</v>
      </c>
      <c r="M1663">
        <v>1743232</v>
      </c>
      <c r="N1663" s="6" t="str">
        <f t="shared" si="25"/>
        <v>B2_R2_C1Grand Est2035_2050RésineuxPublic</v>
      </c>
    </row>
    <row r="1664" spans="1:14" x14ac:dyDescent="0.3">
      <c r="A1664" t="s">
        <v>220</v>
      </c>
      <c r="B1664" t="s">
        <v>58</v>
      </c>
      <c r="C1664" t="s">
        <v>215</v>
      </c>
      <c r="D1664" t="s">
        <v>114</v>
      </c>
      <c r="E1664" t="s">
        <v>112</v>
      </c>
      <c r="F1664">
        <v>938034</v>
      </c>
      <c r="G1664">
        <v>2052950</v>
      </c>
      <c r="H1664">
        <v>85856</v>
      </c>
      <c r="I1664">
        <v>24100</v>
      </c>
      <c r="J1664">
        <v>344004</v>
      </c>
      <c r="K1664">
        <v>2660172</v>
      </c>
      <c r="L1664">
        <v>645570</v>
      </c>
      <c r="M1664">
        <v>3931140</v>
      </c>
      <c r="N1664" s="6" t="str">
        <f t="shared" si="25"/>
        <v>B2_R2_C1Grand Est2035_2050FeuillusPrivé</v>
      </c>
    </row>
    <row r="1665" spans="1:14" x14ac:dyDescent="0.3">
      <c r="A1665" t="s">
        <v>220</v>
      </c>
      <c r="B1665" t="s">
        <v>58</v>
      </c>
      <c r="C1665" t="s">
        <v>215</v>
      </c>
      <c r="D1665" t="s">
        <v>114</v>
      </c>
      <c r="E1665" t="s">
        <v>113</v>
      </c>
      <c r="F1665">
        <v>1167040</v>
      </c>
      <c r="G1665">
        <v>2795755</v>
      </c>
      <c r="H1665">
        <v>153188</v>
      </c>
      <c r="I1665">
        <v>2315</v>
      </c>
      <c r="J1665">
        <v>513679</v>
      </c>
      <c r="K1665">
        <v>3568960</v>
      </c>
      <c r="L1665">
        <v>346619</v>
      </c>
      <c r="M1665">
        <v>4874162</v>
      </c>
      <c r="N1665" s="6" t="str">
        <f t="shared" si="25"/>
        <v>B2_R2_C1Grand Est2035_2050FeuillusPublic</v>
      </c>
    </row>
    <row r="1666" spans="1:14" x14ac:dyDescent="0.3">
      <c r="A1666" t="s">
        <v>220</v>
      </c>
      <c r="B1666" t="s">
        <v>59</v>
      </c>
      <c r="C1666" t="s">
        <v>214</v>
      </c>
      <c r="D1666" t="s">
        <v>115</v>
      </c>
      <c r="E1666" t="s">
        <v>112</v>
      </c>
      <c r="F1666">
        <v>1159794</v>
      </c>
      <c r="G1666">
        <v>459295</v>
      </c>
      <c r="H1666">
        <v>101257</v>
      </c>
      <c r="I1666">
        <v>722004</v>
      </c>
      <c r="J1666">
        <v>-224526</v>
      </c>
      <c r="K1666">
        <v>1722064</v>
      </c>
      <c r="L1666">
        <v>296652</v>
      </c>
      <c r="M1666">
        <v>1190967</v>
      </c>
      <c r="N1666" s="6" t="str">
        <f t="shared" si="25"/>
        <v>B2_R2_C2Grand Est2020_2035RésineuxPrivé</v>
      </c>
    </row>
    <row r="1667" spans="1:14" x14ac:dyDescent="0.3">
      <c r="A1667" t="s">
        <v>220</v>
      </c>
      <c r="B1667" t="s">
        <v>59</v>
      </c>
      <c r="C1667" t="s">
        <v>214</v>
      </c>
      <c r="D1667" t="s">
        <v>115</v>
      </c>
      <c r="E1667" t="s">
        <v>113</v>
      </c>
      <c r="F1667">
        <v>1732515</v>
      </c>
      <c r="G1667">
        <v>582907</v>
      </c>
      <c r="H1667">
        <v>420533</v>
      </c>
      <c r="I1667">
        <v>649533</v>
      </c>
      <c r="J1667">
        <v>-272583</v>
      </c>
      <c r="K1667">
        <v>2459213</v>
      </c>
      <c r="L1667">
        <v>345403</v>
      </c>
      <c r="M1667">
        <v>1820039</v>
      </c>
      <c r="N1667" s="6" t="str">
        <f t="shared" ref="N1667:N1730" si="26">B1667&amp;A1667&amp;C1667&amp;D1667&amp;E1667</f>
        <v>B2_R2_C2Grand Est2020_2035RésineuxPublic</v>
      </c>
    </row>
    <row r="1668" spans="1:14" x14ac:dyDescent="0.3">
      <c r="A1668" t="s">
        <v>220</v>
      </c>
      <c r="B1668" t="s">
        <v>59</v>
      </c>
      <c r="C1668" t="s">
        <v>214</v>
      </c>
      <c r="D1668" t="s">
        <v>114</v>
      </c>
      <c r="E1668" t="s">
        <v>112</v>
      </c>
      <c r="F1668">
        <v>865560</v>
      </c>
      <c r="G1668">
        <v>1931510</v>
      </c>
      <c r="H1668">
        <v>78201</v>
      </c>
      <c r="I1668">
        <v>340929</v>
      </c>
      <c r="J1668">
        <v>148262</v>
      </c>
      <c r="K1668">
        <v>2518949</v>
      </c>
      <c r="L1668">
        <v>904401</v>
      </c>
      <c r="M1668">
        <v>3627629</v>
      </c>
      <c r="N1668" s="6" t="str">
        <f t="shared" si="26"/>
        <v>B2_R2_C2Grand Est2020_2035FeuillusPrivé</v>
      </c>
    </row>
    <row r="1669" spans="1:14" x14ac:dyDescent="0.3">
      <c r="A1669" t="s">
        <v>220</v>
      </c>
      <c r="B1669" t="s">
        <v>59</v>
      </c>
      <c r="C1669" t="s">
        <v>214</v>
      </c>
      <c r="D1669" t="s">
        <v>114</v>
      </c>
      <c r="E1669" t="s">
        <v>113</v>
      </c>
      <c r="F1669">
        <v>1164132</v>
      </c>
      <c r="G1669">
        <v>2616160</v>
      </c>
      <c r="H1669">
        <v>218024</v>
      </c>
      <c r="I1669">
        <v>229862</v>
      </c>
      <c r="J1669">
        <v>365856</v>
      </c>
      <c r="K1669">
        <v>3407105</v>
      </c>
      <c r="L1669">
        <v>464942</v>
      </c>
      <c r="M1669">
        <v>4496593</v>
      </c>
      <c r="N1669" s="6" t="str">
        <f t="shared" si="26"/>
        <v>B2_R2_C2Grand Est2020_2035FeuillusPublic</v>
      </c>
    </row>
    <row r="1670" spans="1:14" x14ac:dyDescent="0.3">
      <c r="A1670" t="s">
        <v>220</v>
      </c>
      <c r="B1670" t="s">
        <v>59</v>
      </c>
      <c r="C1670" t="s">
        <v>215</v>
      </c>
      <c r="D1670" t="s">
        <v>115</v>
      </c>
      <c r="E1670" t="s">
        <v>112</v>
      </c>
      <c r="F1670">
        <v>560750</v>
      </c>
      <c r="G1670">
        <v>204934</v>
      </c>
      <c r="H1670">
        <v>44140</v>
      </c>
      <c r="I1670">
        <v>22317</v>
      </c>
      <c r="J1670">
        <v>11906</v>
      </c>
      <c r="K1670">
        <v>804187</v>
      </c>
      <c r="L1670">
        <v>184760</v>
      </c>
      <c r="M1670">
        <v>1012474</v>
      </c>
      <c r="N1670" s="6" t="str">
        <f t="shared" si="26"/>
        <v>B2_R2_C2Grand Est2035_2050RésineuxPrivé</v>
      </c>
    </row>
    <row r="1671" spans="1:14" x14ac:dyDescent="0.3">
      <c r="A1671" t="s">
        <v>220</v>
      </c>
      <c r="B1671" t="s">
        <v>59</v>
      </c>
      <c r="C1671" t="s">
        <v>215</v>
      </c>
      <c r="D1671" t="s">
        <v>115</v>
      </c>
      <c r="E1671" t="s">
        <v>113</v>
      </c>
      <c r="F1671">
        <v>1120736</v>
      </c>
      <c r="G1671">
        <v>294964</v>
      </c>
      <c r="H1671">
        <v>261011</v>
      </c>
      <c r="I1671">
        <v>25748</v>
      </c>
      <c r="J1671">
        <v>-61230</v>
      </c>
      <c r="K1671">
        <v>1491557</v>
      </c>
      <c r="L1671">
        <v>304972</v>
      </c>
      <c r="M1671">
        <v>1566122</v>
      </c>
      <c r="N1671" s="6" t="str">
        <f t="shared" si="26"/>
        <v>B2_R2_C2Grand Est2035_2050RésineuxPublic</v>
      </c>
    </row>
    <row r="1672" spans="1:14" x14ac:dyDescent="0.3">
      <c r="A1672" t="s">
        <v>220</v>
      </c>
      <c r="B1672" t="s">
        <v>59</v>
      </c>
      <c r="C1672" t="s">
        <v>215</v>
      </c>
      <c r="D1672" t="s">
        <v>114</v>
      </c>
      <c r="E1672" t="s">
        <v>112</v>
      </c>
      <c r="F1672">
        <v>927265</v>
      </c>
      <c r="G1672">
        <v>2009108</v>
      </c>
      <c r="H1672">
        <v>146724</v>
      </c>
      <c r="I1672">
        <v>23834</v>
      </c>
      <c r="J1672">
        <v>-76159</v>
      </c>
      <c r="K1672">
        <v>2611402</v>
      </c>
      <c r="L1672">
        <v>1095667</v>
      </c>
      <c r="M1672">
        <v>3491011</v>
      </c>
      <c r="N1672" s="6" t="str">
        <f t="shared" si="26"/>
        <v>B2_R2_C2Grand Est2035_2050FeuillusPrivé</v>
      </c>
    </row>
    <row r="1673" spans="1:14" x14ac:dyDescent="0.3">
      <c r="A1673" t="s">
        <v>220</v>
      </c>
      <c r="B1673" t="s">
        <v>59</v>
      </c>
      <c r="C1673" t="s">
        <v>215</v>
      </c>
      <c r="D1673" t="s">
        <v>114</v>
      </c>
      <c r="E1673" t="s">
        <v>113</v>
      </c>
      <c r="F1673">
        <v>1172528</v>
      </c>
      <c r="G1673">
        <v>2777816</v>
      </c>
      <c r="H1673">
        <v>293173</v>
      </c>
      <c r="I1673">
        <v>2283</v>
      </c>
      <c r="J1673">
        <v>94811</v>
      </c>
      <c r="K1673">
        <v>3556879</v>
      </c>
      <c r="L1673">
        <v>641294</v>
      </c>
      <c r="M1673">
        <v>4364143</v>
      </c>
      <c r="N1673" s="6" t="str">
        <f t="shared" si="26"/>
        <v>B2_R2_C2Grand Est2035_2050FeuillusPublic</v>
      </c>
    </row>
    <row r="1674" spans="1:14" x14ac:dyDescent="0.3">
      <c r="A1674" t="s">
        <v>220</v>
      </c>
      <c r="B1674" t="s">
        <v>61</v>
      </c>
      <c r="C1674" t="s">
        <v>214</v>
      </c>
      <c r="D1674" t="s">
        <v>115</v>
      </c>
      <c r="E1674" t="s">
        <v>112</v>
      </c>
      <c r="F1674">
        <v>1149701</v>
      </c>
      <c r="G1674">
        <v>455252</v>
      </c>
      <c r="H1674">
        <v>115681</v>
      </c>
      <c r="I1674">
        <v>705421</v>
      </c>
      <c r="J1674">
        <v>-272049</v>
      </c>
      <c r="K1674">
        <v>1707002</v>
      </c>
      <c r="L1674">
        <v>357792</v>
      </c>
      <c r="M1674">
        <v>1087440</v>
      </c>
      <c r="N1674" s="6" t="str">
        <f t="shared" si="26"/>
        <v>B2_R2_C3Grand Est2020_2035RésineuxPrivé</v>
      </c>
    </row>
    <row r="1675" spans="1:14" x14ac:dyDescent="0.3">
      <c r="A1675" t="s">
        <v>220</v>
      </c>
      <c r="B1675" t="s">
        <v>61</v>
      </c>
      <c r="C1675" t="s">
        <v>214</v>
      </c>
      <c r="D1675" t="s">
        <v>115</v>
      </c>
      <c r="E1675" t="s">
        <v>113</v>
      </c>
      <c r="F1675">
        <v>1768591</v>
      </c>
      <c r="G1675">
        <v>590516</v>
      </c>
      <c r="H1675">
        <v>503477</v>
      </c>
      <c r="I1675">
        <v>626503</v>
      </c>
      <c r="J1675">
        <v>-363855</v>
      </c>
      <c r="K1675">
        <v>2505552</v>
      </c>
      <c r="L1675">
        <v>434749</v>
      </c>
      <c r="M1675">
        <v>1658579</v>
      </c>
      <c r="N1675" s="6" t="str">
        <f t="shared" si="26"/>
        <v>B2_R2_C3Grand Est2020_2035RésineuxPublic</v>
      </c>
    </row>
    <row r="1676" spans="1:14" x14ac:dyDescent="0.3">
      <c r="A1676" t="s">
        <v>220</v>
      </c>
      <c r="B1676" t="s">
        <v>61</v>
      </c>
      <c r="C1676" t="s">
        <v>214</v>
      </c>
      <c r="D1676" t="s">
        <v>114</v>
      </c>
      <c r="E1676" t="s">
        <v>112</v>
      </c>
      <c r="F1676">
        <v>858598</v>
      </c>
      <c r="G1676">
        <v>1914973</v>
      </c>
      <c r="H1676">
        <v>105605</v>
      </c>
      <c r="I1676">
        <v>333002</v>
      </c>
      <c r="J1676">
        <v>-174506</v>
      </c>
      <c r="K1676">
        <v>2498361</v>
      </c>
      <c r="L1676">
        <v>1228438</v>
      </c>
      <c r="M1676">
        <v>3283214</v>
      </c>
      <c r="N1676" s="6" t="str">
        <f t="shared" si="26"/>
        <v>B2_R2_C3Grand Est2020_2035FeuillusPrivé</v>
      </c>
    </row>
    <row r="1677" spans="1:14" x14ac:dyDescent="0.3">
      <c r="A1677" t="s">
        <v>220</v>
      </c>
      <c r="B1677" t="s">
        <v>61</v>
      </c>
      <c r="C1677" t="s">
        <v>214</v>
      </c>
      <c r="D1677" t="s">
        <v>114</v>
      </c>
      <c r="E1677" t="s">
        <v>113</v>
      </c>
      <c r="F1677">
        <v>1176445</v>
      </c>
      <c r="G1677">
        <v>2632223</v>
      </c>
      <c r="H1677">
        <v>291232</v>
      </c>
      <c r="I1677">
        <v>224833</v>
      </c>
      <c r="J1677">
        <v>57292</v>
      </c>
      <c r="K1677">
        <v>3432728</v>
      </c>
      <c r="L1677">
        <v>626108</v>
      </c>
      <c r="M1677">
        <v>4099725</v>
      </c>
      <c r="N1677" s="6" t="str">
        <f t="shared" si="26"/>
        <v>B2_R2_C3Grand Est2020_2035FeuillusPublic</v>
      </c>
    </row>
    <row r="1678" spans="1:14" x14ac:dyDescent="0.3">
      <c r="A1678" t="s">
        <v>220</v>
      </c>
      <c r="B1678" t="s">
        <v>61</v>
      </c>
      <c r="C1678" t="s">
        <v>215</v>
      </c>
      <c r="D1678" t="s">
        <v>115</v>
      </c>
      <c r="E1678" t="s">
        <v>112</v>
      </c>
      <c r="F1678">
        <v>540647</v>
      </c>
      <c r="G1678">
        <v>193630</v>
      </c>
      <c r="H1678">
        <v>48457</v>
      </c>
      <c r="I1678">
        <v>19389</v>
      </c>
      <c r="J1678">
        <v>-9230</v>
      </c>
      <c r="K1678">
        <v>771006</v>
      </c>
      <c r="L1678">
        <v>188837</v>
      </c>
      <c r="M1678">
        <v>918581</v>
      </c>
      <c r="N1678" s="6" t="str">
        <f t="shared" si="26"/>
        <v>B2_R2_C3Grand Est2035_2050RésineuxPrivé</v>
      </c>
    </row>
    <row r="1679" spans="1:14" x14ac:dyDescent="0.3">
      <c r="A1679" t="s">
        <v>220</v>
      </c>
      <c r="B1679" t="s">
        <v>61</v>
      </c>
      <c r="C1679" t="s">
        <v>215</v>
      </c>
      <c r="D1679" t="s">
        <v>115</v>
      </c>
      <c r="E1679" t="s">
        <v>113</v>
      </c>
      <c r="F1679">
        <v>1056005</v>
      </c>
      <c r="G1679">
        <v>272512</v>
      </c>
      <c r="H1679">
        <v>265990</v>
      </c>
      <c r="I1679">
        <v>22365</v>
      </c>
      <c r="J1679">
        <v>-87357</v>
      </c>
      <c r="K1679">
        <v>1399558</v>
      </c>
      <c r="L1679">
        <v>316070</v>
      </c>
      <c r="M1679">
        <v>1403273</v>
      </c>
      <c r="N1679" s="6" t="str">
        <f t="shared" si="26"/>
        <v>B2_R2_C3Grand Est2035_2050RésineuxPublic</v>
      </c>
    </row>
    <row r="1680" spans="1:14" x14ac:dyDescent="0.3">
      <c r="A1680" t="s">
        <v>220</v>
      </c>
      <c r="B1680" t="s">
        <v>61</v>
      </c>
      <c r="C1680" t="s">
        <v>215</v>
      </c>
      <c r="D1680" t="s">
        <v>114</v>
      </c>
      <c r="E1680" t="s">
        <v>112</v>
      </c>
      <c r="F1680">
        <v>937488</v>
      </c>
      <c r="G1680">
        <v>1985785</v>
      </c>
      <c r="H1680">
        <v>196063</v>
      </c>
      <c r="I1680">
        <v>21739</v>
      </c>
      <c r="J1680">
        <v>-273790</v>
      </c>
      <c r="K1680">
        <v>2595695</v>
      </c>
      <c r="L1680">
        <v>1037505</v>
      </c>
      <c r="M1680">
        <v>3033303</v>
      </c>
      <c r="N1680" s="6" t="str">
        <f t="shared" si="26"/>
        <v>B2_R2_C3Grand Est2035_2050FeuillusPrivé</v>
      </c>
    </row>
    <row r="1681" spans="1:14" x14ac:dyDescent="0.3">
      <c r="A1681" t="s">
        <v>220</v>
      </c>
      <c r="B1681" t="s">
        <v>61</v>
      </c>
      <c r="C1681" t="s">
        <v>215</v>
      </c>
      <c r="D1681" t="s">
        <v>114</v>
      </c>
      <c r="E1681" t="s">
        <v>113</v>
      </c>
      <c r="F1681">
        <v>1150627</v>
      </c>
      <c r="G1681">
        <v>2669352</v>
      </c>
      <c r="H1681">
        <v>309572</v>
      </c>
      <c r="I1681">
        <v>2074</v>
      </c>
      <c r="J1681">
        <v>-46366</v>
      </c>
      <c r="K1681">
        <v>3438186</v>
      </c>
      <c r="L1681">
        <v>648490</v>
      </c>
      <c r="M1681">
        <v>3988206</v>
      </c>
      <c r="N1681" s="6" t="str">
        <f t="shared" si="26"/>
        <v>B2_R2_C3Grand Est2035_2050FeuillusPublic</v>
      </c>
    </row>
    <row r="1682" spans="1:14" x14ac:dyDescent="0.3">
      <c r="A1682" t="s">
        <v>220</v>
      </c>
      <c r="B1682" t="s">
        <v>62</v>
      </c>
      <c r="C1682" t="s">
        <v>214</v>
      </c>
      <c r="D1682" t="s">
        <v>115</v>
      </c>
      <c r="E1682" t="s">
        <v>112</v>
      </c>
      <c r="F1682">
        <v>1205226</v>
      </c>
      <c r="G1682">
        <v>488632</v>
      </c>
      <c r="H1682">
        <v>99226</v>
      </c>
      <c r="I1682">
        <v>784780</v>
      </c>
      <c r="J1682">
        <v>-242205</v>
      </c>
      <c r="K1682">
        <v>1801770</v>
      </c>
      <c r="L1682">
        <v>299613</v>
      </c>
      <c r="M1682">
        <v>1212160</v>
      </c>
      <c r="N1682" s="6" t="str">
        <f t="shared" si="26"/>
        <v>B3_R1_C1Grand Est2020_2035RésineuxPrivé</v>
      </c>
    </row>
    <row r="1683" spans="1:14" x14ac:dyDescent="0.3">
      <c r="A1683" t="s">
        <v>220</v>
      </c>
      <c r="B1683" t="s">
        <v>62</v>
      </c>
      <c r="C1683" t="s">
        <v>214</v>
      </c>
      <c r="D1683" t="s">
        <v>115</v>
      </c>
      <c r="E1683" t="s">
        <v>113</v>
      </c>
      <c r="F1683">
        <v>1782344</v>
      </c>
      <c r="G1683">
        <v>603097</v>
      </c>
      <c r="H1683">
        <v>410930</v>
      </c>
      <c r="I1683">
        <v>679800</v>
      </c>
      <c r="J1683">
        <v>-290823</v>
      </c>
      <c r="K1683">
        <v>2533347</v>
      </c>
      <c r="L1683">
        <v>346033</v>
      </c>
      <c r="M1683">
        <v>1832518</v>
      </c>
      <c r="N1683" s="6" t="str">
        <f t="shared" si="26"/>
        <v>B3_R1_C1Grand Est2020_2035RésineuxPublic</v>
      </c>
    </row>
    <row r="1684" spans="1:14" x14ac:dyDescent="0.3">
      <c r="A1684" t="s">
        <v>220</v>
      </c>
      <c r="B1684" t="s">
        <v>62</v>
      </c>
      <c r="C1684" t="s">
        <v>214</v>
      </c>
      <c r="D1684" t="s">
        <v>114</v>
      </c>
      <c r="E1684" t="s">
        <v>112</v>
      </c>
      <c r="F1684">
        <v>943802</v>
      </c>
      <c r="G1684">
        <v>2149212</v>
      </c>
      <c r="H1684">
        <v>76876</v>
      </c>
      <c r="I1684">
        <v>662148</v>
      </c>
      <c r="J1684">
        <v>8353</v>
      </c>
      <c r="K1684">
        <v>2782535</v>
      </c>
      <c r="L1684">
        <v>894298</v>
      </c>
      <c r="M1684">
        <v>3613454</v>
      </c>
      <c r="N1684" s="6" t="str">
        <f t="shared" si="26"/>
        <v>B3_R1_C1Grand Est2020_2035FeuillusPrivé</v>
      </c>
    </row>
    <row r="1685" spans="1:14" x14ac:dyDescent="0.3">
      <c r="A1685" t="s">
        <v>220</v>
      </c>
      <c r="B1685" t="s">
        <v>62</v>
      </c>
      <c r="C1685" t="s">
        <v>214</v>
      </c>
      <c r="D1685" t="s">
        <v>114</v>
      </c>
      <c r="E1685" t="s">
        <v>113</v>
      </c>
      <c r="F1685">
        <v>1229142</v>
      </c>
      <c r="G1685">
        <v>2739191</v>
      </c>
      <c r="H1685">
        <v>215866</v>
      </c>
      <c r="I1685">
        <v>395499</v>
      </c>
      <c r="J1685">
        <v>262325</v>
      </c>
      <c r="K1685">
        <v>3575998</v>
      </c>
      <c r="L1685">
        <v>464770</v>
      </c>
      <c r="M1685">
        <v>4468443</v>
      </c>
      <c r="N1685" s="6" t="str">
        <f t="shared" si="26"/>
        <v>B3_R1_C1Grand Est2020_2035FeuillusPublic</v>
      </c>
    </row>
    <row r="1686" spans="1:14" x14ac:dyDescent="0.3">
      <c r="A1686" t="s">
        <v>220</v>
      </c>
      <c r="B1686" t="s">
        <v>62</v>
      </c>
      <c r="C1686" t="s">
        <v>215</v>
      </c>
      <c r="D1686" t="s">
        <v>115</v>
      </c>
      <c r="E1686" t="s">
        <v>112</v>
      </c>
      <c r="F1686">
        <v>573121</v>
      </c>
      <c r="G1686">
        <v>210400</v>
      </c>
      <c r="H1686">
        <v>25644</v>
      </c>
      <c r="I1686">
        <v>38528</v>
      </c>
      <c r="J1686">
        <v>87457</v>
      </c>
      <c r="K1686">
        <v>822417</v>
      </c>
      <c r="L1686">
        <v>118124</v>
      </c>
      <c r="M1686">
        <v>1195797</v>
      </c>
      <c r="N1686" s="6" t="str">
        <f t="shared" si="26"/>
        <v>B3_R1_C1Grand Est2035_2050RésineuxPrivé</v>
      </c>
    </row>
    <row r="1687" spans="1:14" x14ac:dyDescent="0.3">
      <c r="A1687" t="s">
        <v>220</v>
      </c>
      <c r="B1687" t="s">
        <v>62</v>
      </c>
      <c r="C1687" t="s">
        <v>215</v>
      </c>
      <c r="D1687" t="s">
        <v>115</v>
      </c>
      <c r="E1687" t="s">
        <v>113</v>
      </c>
      <c r="F1687">
        <v>1043064</v>
      </c>
      <c r="G1687">
        <v>274156</v>
      </c>
      <c r="H1687">
        <v>142513</v>
      </c>
      <c r="I1687">
        <v>32458</v>
      </c>
      <c r="J1687">
        <v>82394</v>
      </c>
      <c r="K1687">
        <v>1387167</v>
      </c>
      <c r="L1687">
        <v>190966</v>
      </c>
      <c r="M1687">
        <v>1807017</v>
      </c>
      <c r="N1687" s="6" t="str">
        <f t="shared" si="26"/>
        <v>B3_R1_C1Grand Est2035_2050RésineuxPublic</v>
      </c>
    </row>
    <row r="1688" spans="1:14" x14ac:dyDescent="0.3">
      <c r="A1688" t="s">
        <v>220</v>
      </c>
      <c r="B1688" t="s">
        <v>62</v>
      </c>
      <c r="C1688" t="s">
        <v>215</v>
      </c>
      <c r="D1688" t="s">
        <v>114</v>
      </c>
      <c r="E1688" t="s">
        <v>112</v>
      </c>
      <c r="F1688">
        <v>1019299</v>
      </c>
      <c r="G1688">
        <v>2172297</v>
      </c>
      <c r="H1688">
        <v>109472</v>
      </c>
      <c r="I1688">
        <v>107589</v>
      </c>
      <c r="J1688">
        <v>261714</v>
      </c>
      <c r="K1688">
        <v>2848364</v>
      </c>
      <c r="L1688">
        <v>595674</v>
      </c>
      <c r="M1688">
        <v>3916648</v>
      </c>
      <c r="N1688" s="6" t="str">
        <f t="shared" si="26"/>
        <v>B3_R1_C1Grand Est2035_2050FeuillusPrivé</v>
      </c>
    </row>
    <row r="1689" spans="1:14" x14ac:dyDescent="0.3">
      <c r="A1689" t="s">
        <v>220</v>
      </c>
      <c r="B1689" t="s">
        <v>62</v>
      </c>
      <c r="C1689" t="s">
        <v>215</v>
      </c>
      <c r="D1689" t="s">
        <v>114</v>
      </c>
      <c r="E1689" t="s">
        <v>113</v>
      </c>
      <c r="F1689">
        <v>1164254</v>
      </c>
      <c r="G1689">
        <v>2786903</v>
      </c>
      <c r="H1689">
        <v>151263</v>
      </c>
      <c r="I1689">
        <v>10229</v>
      </c>
      <c r="J1689">
        <v>492517</v>
      </c>
      <c r="K1689">
        <v>3559543</v>
      </c>
      <c r="L1689">
        <v>344665</v>
      </c>
      <c r="M1689">
        <v>4824189</v>
      </c>
      <c r="N1689" s="6" t="str">
        <f t="shared" si="26"/>
        <v>B3_R1_C1Grand Est2035_2050FeuillusPublic</v>
      </c>
    </row>
    <row r="1690" spans="1:14" x14ac:dyDescent="0.3">
      <c r="A1690" t="s">
        <v>220</v>
      </c>
      <c r="B1690" t="s">
        <v>64</v>
      </c>
      <c r="C1690" t="s">
        <v>214</v>
      </c>
      <c r="D1690" t="s">
        <v>115</v>
      </c>
      <c r="E1690" t="s">
        <v>112</v>
      </c>
      <c r="F1690">
        <v>1205226</v>
      </c>
      <c r="G1690">
        <v>488632</v>
      </c>
      <c r="H1690">
        <v>99226</v>
      </c>
      <c r="I1690">
        <v>784780</v>
      </c>
      <c r="J1690">
        <v>-242205</v>
      </c>
      <c r="K1690">
        <v>1801770</v>
      </c>
      <c r="L1690">
        <v>299613</v>
      </c>
      <c r="M1690">
        <v>1212160</v>
      </c>
      <c r="N1690" s="6" t="str">
        <f t="shared" si="26"/>
        <v>B3_R1_C2Grand Est2020_2035RésineuxPrivé</v>
      </c>
    </row>
    <row r="1691" spans="1:14" x14ac:dyDescent="0.3">
      <c r="A1691" t="s">
        <v>220</v>
      </c>
      <c r="B1691" t="s">
        <v>64</v>
      </c>
      <c r="C1691" t="s">
        <v>214</v>
      </c>
      <c r="D1691" t="s">
        <v>115</v>
      </c>
      <c r="E1691" t="s">
        <v>113</v>
      </c>
      <c r="F1691">
        <v>1782344</v>
      </c>
      <c r="G1691">
        <v>603097</v>
      </c>
      <c r="H1691">
        <v>410930</v>
      </c>
      <c r="I1691">
        <v>679800</v>
      </c>
      <c r="J1691">
        <v>-290823</v>
      </c>
      <c r="K1691">
        <v>2533347</v>
      </c>
      <c r="L1691">
        <v>346033</v>
      </c>
      <c r="M1691">
        <v>1832518</v>
      </c>
      <c r="N1691" s="6" t="str">
        <f t="shared" si="26"/>
        <v>B3_R1_C2Grand Est2020_2035RésineuxPublic</v>
      </c>
    </row>
    <row r="1692" spans="1:14" x14ac:dyDescent="0.3">
      <c r="A1692" t="s">
        <v>220</v>
      </c>
      <c r="B1692" t="s">
        <v>64</v>
      </c>
      <c r="C1692" t="s">
        <v>214</v>
      </c>
      <c r="D1692" t="s">
        <v>114</v>
      </c>
      <c r="E1692" t="s">
        <v>112</v>
      </c>
      <c r="F1692">
        <v>943802</v>
      </c>
      <c r="G1692">
        <v>2149212</v>
      </c>
      <c r="H1692">
        <v>76876</v>
      </c>
      <c r="I1692">
        <v>662148</v>
      </c>
      <c r="J1692">
        <v>8353</v>
      </c>
      <c r="K1692">
        <v>2782535</v>
      </c>
      <c r="L1692">
        <v>894298</v>
      </c>
      <c r="M1692">
        <v>3613454</v>
      </c>
      <c r="N1692" s="6" t="str">
        <f t="shared" si="26"/>
        <v>B3_R1_C2Grand Est2020_2035FeuillusPrivé</v>
      </c>
    </row>
    <row r="1693" spans="1:14" x14ac:dyDescent="0.3">
      <c r="A1693" t="s">
        <v>220</v>
      </c>
      <c r="B1693" t="s">
        <v>64</v>
      </c>
      <c r="C1693" t="s">
        <v>214</v>
      </c>
      <c r="D1693" t="s">
        <v>114</v>
      </c>
      <c r="E1693" t="s">
        <v>113</v>
      </c>
      <c r="F1693">
        <v>1229142</v>
      </c>
      <c r="G1693">
        <v>2739191</v>
      </c>
      <c r="H1693">
        <v>215866</v>
      </c>
      <c r="I1693">
        <v>395499</v>
      </c>
      <c r="J1693">
        <v>262325</v>
      </c>
      <c r="K1693">
        <v>3575998</v>
      </c>
      <c r="L1693">
        <v>464770</v>
      </c>
      <c r="M1693">
        <v>4468443</v>
      </c>
      <c r="N1693" s="6" t="str">
        <f t="shared" si="26"/>
        <v>B3_R1_C2Grand Est2020_2035FeuillusPublic</v>
      </c>
    </row>
    <row r="1694" spans="1:14" x14ac:dyDescent="0.3">
      <c r="A1694" t="s">
        <v>220</v>
      </c>
      <c r="B1694" t="s">
        <v>64</v>
      </c>
      <c r="C1694" t="s">
        <v>215</v>
      </c>
      <c r="D1694" t="s">
        <v>115</v>
      </c>
      <c r="E1694" t="s">
        <v>112</v>
      </c>
      <c r="F1694">
        <v>575578</v>
      </c>
      <c r="G1694">
        <v>209289</v>
      </c>
      <c r="H1694">
        <v>47675</v>
      </c>
      <c r="I1694">
        <v>37741</v>
      </c>
      <c r="J1694">
        <v>33511</v>
      </c>
      <c r="K1694">
        <v>823808</v>
      </c>
      <c r="L1694">
        <v>187078</v>
      </c>
      <c r="M1694">
        <v>1097563</v>
      </c>
      <c r="N1694" s="6" t="str">
        <f t="shared" si="26"/>
        <v>B3_R1_C2Grand Est2035_2050RésineuxPrivé</v>
      </c>
    </row>
    <row r="1695" spans="1:14" x14ac:dyDescent="0.3">
      <c r="A1695" t="s">
        <v>220</v>
      </c>
      <c r="B1695" t="s">
        <v>64</v>
      </c>
      <c r="C1695" t="s">
        <v>215</v>
      </c>
      <c r="D1695" t="s">
        <v>115</v>
      </c>
      <c r="E1695" t="s">
        <v>113</v>
      </c>
      <c r="F1695">
        <v>1102624</v>
      </c>
      <c r="G1695">
        <v>288702</v>
      </c>
      <c r="H1695">
        <v>256268</v>
      </c>
      <c r="I1695">
        <v>31840</v>
      </c>
      <c r="J1695">
        <v>-31183</v>
      </c>
      <c r="K1695">
        <v>1465939</v>
      </c>
      <c r="L1695">
        <v>309694</v>
      </c>
      <c r="M1695">
        <v>1635488</v>
      </c>
      <c r="N1695" s="6" t="str">
        <f t="shared" si="26"/>
        <v>B3_R1_C2Grand Est2035_2050RésineuxPublic</v>
      </c>
    </row>
    <row r="1696" spans="1:14" x14ac:dyDescent="0.3">
      <c r="A1696" t="s">
        <v>220</v>
      </c>
      <c r="B1696" t="s">
        <v>64</v>
      </c>
      <c r="C1696" t="s">
        <v>215</v>
      </c>
      <c r="D1696" t="s">
        <v>114</v>
      </c>
      <c r="E1696" t="s">
        <v>112</v>
      </c>
      <c r="F1696">
        <v>1021237</v>
      </c>
      <c r="G1696">
        <v>2166381</v>
      </c>
      <c r="H1696">
        <v>191464</v>
      </c>
      <c r="I1696">
        <v>106450</v>
      </c>
      <c r="J1696">
        <v>-150249</v>
      </c>
      <c r="K1696">
        <v>2845423</v>
      </c>
      <c r="L1696">
        <v>1000275</v>
      </c>
      <c r="M1696">
        <v>3493940</v>
      </c>
      <c r="N1696" s="6" t="str">
        <f t="shared" si="26"/>
        <v>B3_R1_C2Grand Est2035_2050FeuillusPrivé</v>
      </c>
    </row>
    <row r="1697" spans="1:14" x14ac:dyDescent="0.3">
      <c r="A1697" t="s">
        <v>220</v>
      </c>
      <c r="B1697" t="s">
        <v>64</v>
      </c>
      <c r="C1697" t="s">
        <v>215</v>
      </c>
      <c r="D1697" t="s">
        <v>114</v>
      </c>
      <c r="E1697" t="s">
        <v>113</v>
      </c>
      <c r="F1697">
        <v>1184447</v>
      </c>
      <c r="G1697">
        <v>2800808</v>
      </c>
      <c r="H1697">
        <v>288985</v>
      </c>
      <c r="I1697">
        <v>10107</v>
      </c>
      <c r="J1697">
        <v>57638</v>
      </c>
      <c r="K1697">
        <v>3589165</v>
      </c>
      <c r="L1697">
        <v>632269</v>
      </c>
      <c r="M1697">
        <v>4319330</v>
      </c>
      <c r="N1697" s="6" t="str">
        <f t="shared" si="26"/>
        <v>B3_R1_C2Grand Est2035_2050FeuillusPublic</v>
      </c>
    </row>
    <row r="1698" spans="1:14" x14ac:dyDescent="0.3">
      <c r="A1698" t="s">
        <v>220</v>
      </c>
      <c r="B1698" t="s">
        <v>66</v>
      </c>
      <c r="C1698" t="s">
        <v>214</v>
      </c>
      <c r="D1698" t="s">
        <v>115</v>
      </c>
      <c r="E1698" t="s">
        <v>112</v>
      </c>
      <c r="F1698">
        <v>1192624</v>
      </c>
      <c r="G1698">
        <v>482846</v>
      </c>
      <c r="H1698">
        <v>112758</v>
      </c>
      <c r="I1698">
        <v>766495</v>
      </c>
      <c r="J1698">
        <v>-287240</v>
      </c>
      <c r="K1698">
        <v>1782255</v>
      </c>
      <c r="L1698">
        <v>360334</v>
      </c>
      <c r="M1698">
        <v>1112000</v>
      </c>
      <c r="N1698" s="6" t="str">
        <f t="shared" si="26"/>
        <v>B3_R1_C3Grand Est2020_2035RésineuxPrivé</v>
      </c>
    </row>
    <row r="1699" spans="1:14" x14ac:dyDescent="0.3">
      <c r="A1699" t="s">
        <v>220</v>
      </c>
      <c r="B1699" t="s">
        <v>66</v>
      </c>
      <c r="C1699" t="s">
        <v>214</v>
      </c>
      <c r="D1699" t="s">
        <v>115</v>
      </c>
      <c r="E1699" t="s">
        <v>113</v>
      </c>
      <c r="F1699">
        <v>1817519</v>
      </c>
      <c r="G1699">
        <v>610751</v>
      </c>
      <c r="H1699">
        <v>492611</v>
      </c>
      <c r="I1699">
        <v>657065</v>
      </c>
      <c r="J1699">
        <v>-381899</v>
      </c>
      <c r="K1699">
        <v>2578812</v>
      </c>
      <c r="L1699">
        <v>435802</v>
      </c>
      <c r="M1699">
        <v>1671322</v>
      </c>
      <c r="N1699" s="6" t="str">
        <f t="shared" si="26"/>
        <v>B3_R1_C3Grand Est2020_2035RésineuxPublic</v>
      </c>
    </row>
    <row r="1700" spans="1:14" x14ac:dyDescent="0.3">
      <c r="A1700" t="s">
        <v>220</v>
      </c>
      <c r="B1700" t="s">
        <v>66</v>
      </c>
      <c r="C1700" t="s">
        <v>214</v>
      </c>
      <c r="D1700" t="s">
        <v>114</v>
      </c>
      <c r="E1700" t="s">
        <v>112</v>
      </c>
      <c r="F1700">
        <v>932508</v>
      </c>
      <c r="G1700">
        <v>2121679</v>
      </c>
      <c r="H1700">
        <v>102457</v>
      </c>
      <c r="I1700">
        <v>652471</v>
      </c>
      <c r="J1700">
        <v>-297951</v>
      </c>
      <c r="K1700">
        <v>2748317</v>
      </c>
      <c r="L1700">
        <v>1210259</v>
      </c>
      <c r="M1700">
        <v>3279549</v>
      </c>
      <c r="N1700" s="6" t="str">
        <f t="shared" si="26"/>
        <v>B3_R1_C3Grand Est2020_2035FeuillusPrivé</v>
      </c>
    </row>
    <row r="1701" spans="1:14" x14ac:dyDescent="0.3">
      <c r="A1701" t="s">
        <v>220</v>
      </c>
      <c r="B1701" t="s">
        <v>66</v>
      </c>
      <c r="C1701" t="s">
        <v>214</v>
      </c>
      <c r="D1701" t="s">
        <v>114</v>
      </c>
      <c r="E1701" t="s">
        <v>113</v>
      </c>
      <c r="F1701">
        <v>1240455</v>
      </c>
      <c r="G1701">
        <v>2753478</v>
      </c>
      <c r="H1701">
        <v>287671</v>
      </c>
      <c r="I1701">
        <v>389482</v>
      </c>
      <c r="J1701">
        <v>-41353</v>
      </c>
      <c r="K1701">
        <v>3599155</v>
      </c>
      <c r="L1701">
        <v>624205</v>
      </c>
      <c r="M1701">
        <v>4076769</v>
      </c>
      <c r="N1701" s="6" t="str">
        <f t="shared" si="26"/>
        <v>B3_R1_C3Grand Est2020_2035FeuillusPublic</v>
      </c>
    </row>
    <row r="1702" spans="1:14" x14ac:dyDescent="0.3">
      <c r="A1702" t="s">
        <v>220</v>
      </c>
      <c r="B1702" t="s">
        <v>66</v>
      </c>
      <c r="C1702" t="s">
        <v>215</v>
      </c>
      <c r="D1702" t="s">
        <v>115</v>
      </c>
      <c r="E1702" t="s">
        <v>112</v>
      </c>
      <c r="F1702">
        <v>572180</v>
      </c>
      <c r="G1702">
        <v>207010</v>
      </c>
      <c r="H1702">
        <v>59247</v>
      </c>
      <c r="I1702">
        <v>32607</v>
      </c>
      <c r="J1702">
        <v>1101</v>
      </c>
      <c r="K1702">
        <v>817428</v>
      </c>
      <c r="L1702">
        <v>200129</v>
      </c>
      <c r="M1702">
        <v>1006083</v>
      </c>
      <c r="N1702" s="6" t="str">
        <f t="shared" si="26"/>
        <v>B3_R1_C3Grand Est2035_2050RésineuxPrivé</v>
      </c>
    </row>
    <row r="1703" spans="1:14" x14ac:dyDescent="0.3">
      <c r="A1703" t="s">
        <v>220</v>
      </c>
      <c r="B1703" t="s">
        <v>66</v>
      </c>
      <c r="C1703" t="s">
        <v>215</v>
      </c>
      <c r="D1703" t="s">
        <v>115</v>
      </c>
      <c r="E1703" t="s">
        <v>113</v>
      </c>
      <c r="F1703">
        <v>1047415</v>
      </c>
      <c r="G1703">
        <v>268879</v>
      </c>
      <c r="H1703">
        <v>262497</v>
      </c>
      <c r="I1703">
        <v>27641</v>
      </c>
      <c r="J1703">
        <v>-63728</v>
      </c>
      <c r="K1703">
        <v>1386628</v>
      </c>
      <c r="L1703">
        <v>325480</v>
      </c>
      <c r="M1703">
        <v>1470646</v>
      </c>
      <c r="N1703" s="6" t="str">
        <f t="shared" si="26"/>
        <v>B3_R1_C3Grand Est2035_2050RésineuxPublic</v>
      </c>
    </row>
    <row r="1704" spans="1:14" x14ac:dyDescent="0.3">
      <c r="A1704" t="s">
        <v>220</v>
      </c>
      <c r="B1704" t="s">
        <v>66</v>
      </c>
      <c r="C1704" t="s">
        <v>215</v>
      </c>
      <c r="D1704" t="s">
        <v>114</v>
      </c>
      <c r="E1704" t="s">
        <v>112</v>
      </c>
      <c r="F1704">
        <v>1056944</v>
      </c>
      <c r="G1704">
        <v>2203577</v>
      </c>
      <c r="H1704">
        <v>246356</v>
      </c>
      <c r="I1704">
        <v>97168</v>
      </c>
      <c r="J1704">
        <v>-385100</v>
      </c>
      <c r="K1704">
        <v>2904814</v>
      </c>
      <c r="L1704">
        <v>943736</v>
      </c>
      <c r="M1704">
        <v>3041925</v>
      </c>
      <c r="N1704" s="6" t="str">
        <f t="shared" si="26"/>
        <v>B3_R1_C3Grand Est2035_2050FeuillusPrivé</v>
      </c>
    </row>
    <row r="1705" spans="1:14" x14ac:dyDescent="0.3">
      <c r="A1705" t="s">
        <v>220</v>
      </c>
      <c r="B1705" t="s">
        <v>66</v>
      </c>
      <c r="C1705" t="s">
        <v>215</v>
      </c>
      <c r="D1705" t="s">
        <v>114</v>
      </c>
      <c r="E1705" t="s">
        <v>113</v>
      </c>
      <c r="F1705">
        <v>1216024</v>
      </c>
      <c r="G1705">
        <v>2806643</v>
      </c>
      <c r="H1705">
        <v>306597</v>
      </c>
      <c r="I1705">
        <v>9176</v>
      </c>
      <c r="J1705">
        <v>-161627</v>
      </c>
      <c r="K1705">
        <v>3620558</v>
      </c>
      <c r="L1705">
        <v>634148</v>
      </c>
      <c r="M1705">
        <v>3942412</v>
      </c>
      <c r="N1705" s="6" t="str">
        <f t="shared" si="26"/>
        <v>B3_R1_C3Grand Est2035_2050FeuillusPublic</v>
      </c>
    </row>
    <row r="1706" spans="1:14" x14ac:dyDescent="0.3">
      <c r="A1706" t="s">
        <v>220</v>
      </c>
      <c r="B1706" t="s">
        <v>68</v>
      </c>
      <c r="C1706" t="s">
        <v>214</v>
      </c>
      <c r="D1706" t="s">
        <v>115</v>
      </c>
      <c r="E1706" t="s">
        <v>112</v>
      </c>
      <c r="F1706">
        <v>1183149</v>
      </c>
      <c r="G1706">
        <v>469349</v>
      </c>
      <c r="H1706">
        <v>102843</v>
      </c>
      <c r="I1706">
        <v>705233</v>
      </c>
      <c r="J1706">
        <v>-236561</v>
      </c>
      <c r="K1706">
        <v>1757395</v>
      </c>
      <c r="L1706">
        <v>289113</v>
      </c>
      <c r="M1706">
        <v>1180784</v>
      </c>
      <c r="N1706" s="6" t="str">
        <f t="shared" si="26"/>
        <v>B3_R2_C1Grand Est2020_2035RésineuxPrivé</v>
      </c>
    </row>
    <row r="1707" spans="1:14" x14ac:dyDescent="0.3">
      <c r="A1707" t="s">
        <v>220</v>
      </c>
      <c r="B1707" t="s">
        <v>68</v>
      </c>
      <c r="C1707" t="s">
        <v>214</v>
      </c>
      <c r="D1707" t="s">
        <v>115</v>
      </c>
      <c r="E1707" t="s">
        <v>113</v>
      </c>
      <c r="F1707">
        <v>1762762</v>
      </c>
      <c r="G1707">
        <v>592846</v>
      </c>
      <c r="H1707">
        <v>411730</v>
      </c>
      <c r="I1707">
        <v>639541</v>
      </c>
      <c r="J1707">
        <v>-287429</v>
      </c>
      <c r="K1707">
        <v>2501688</v>
      </c>
      <c r="L1707">
        <v>340615</v>
      </c>
      <c r="M1707">
        <v>1808823</v>
      </c>
      <c r="N1707" s="6" t="str">
        <f t="shared" si="26"/>
        <v>B3_R2_C1Grand Est2020_2035RésineuxPublic</v>
      </c>
    </row>
    <row r="1708" spans="1:14" x14ac:dyDescent="0.3">
      <c r="A1708" t="s">
        <v>220</v>
      </c>
      <c r="B1708" t="s">
        <v>68</v>
      </c>
      <c r="C1708" t="s">
        <v>214</v>
      </c>
      <c r="D1708" t="s">
        <v>114</v>
      </c>
      <c r="E1708" t="s">
        <v>112</v>
      </c>
      <c r="F1708">
        <v>910041</v>
      </c>
      <c r="G1708">
        <v>2032309</v>
      </c>
      <c r="H1708">
        <v>87180</v>
      </c>
      <c r="I1708">
        <v>338323</v>
      </c>
      <c r="J1708">
        <v>79632</v>
      </c>
      <c r="K1708">
        <v>2646867</v>
      </c>
      <c r="L1708">
        <v>890111</v>
      </c>
      <c r="M1708">
        <v>3613861</v>
      </c>
      <c r="N1708" s="6" t="str">
        <f t="shared" si="26"/>
        <v>B3_R2_C1Grand Est2020_2035FeuillusPrivé</v>
      </c>
    </row>
    <row r="1709" spans="1:14" x14ac:dyDescent="0.3">
      <c r="A1709" t="s">
        <v>220</v>
      </c>
      <c r="B1709" t="s">
        <v>68</v>
      </c>
      <c r="C1709" t="s">
        <v>214</v>
      </c>
      <c r="D1709" t="s">
        <v>114</v>
      </c>
      <c r="E1709" t="s">
        <v>113</v>
      </c>
      <c r="F1709">
        <v>1190631</v>
      </c>
      <c r="G1709">
        <v>2672397</v>
      </c>
      <c r="H1709">
        <v>217539</v>
      </c>
      <c r="I1709">
        <v>228561</v>
      </c>
      <c r="J1709">
        <v>322242</v>
      </c>
      <c r="K1709">
        <v>3481703</v>
      </c>
      <c r="L1709">
        <v>461913</v>
      </c>
      <c r="M1709">
        <v>4485988</v>
      </c>
      <c r="N1709" s="6" t="str">
        <f t="shared" si="26"/>
        <v>B3_R2_C1Grand Est2020_2035FeuillusPublic</v>
      </c>
    </row>
    <row r="1710" spans="1:14" x14ac:dyDescent="0.3">
      <c r="A1710" t="s">
        <v>220</v>
      </c>
      <c r="B1710" t="s">
        <v>68</v>
      </c>
      <c r="C1710" t="s">
        <v>215</v>
      </c>
      <c r="D1710" t="s">
        <v>115</v>
      </c>
      <c r="E1710" t="s">
        <v>112</v>
      </c>
      <c r="F1710">
        <v>576282</v>
      </c>
      <c r="G1710">
        <v>214685</v>
      </c>
      <c r="H1710">
        <v>27299</v>
      </c>
      <c r="I1710">
        <v>22756</v>
      </c>
      <c r="J1710">
        <v>57463</v>
      </c>
      <c r="K1710">
        <v>830760</v>
      </c>
      <c r="L1710">
        <v>104111</v>
      </c>
      <c r="M1710">
        <v>1102066</v>
      </c>
      <c r="N1710" s="6" t="str">
        <f t="shared" si="26"/>
        <v>B3_R2_C1Grand Est2035_2050RésineuxPrivé</v>
      </c>
    </row>
    <row r="1711" spans="1:14" x14ac:dyDescent="0.3">
      <c r="A1711" t="s">
        <v>220</v>
      </c>
      <c r="B1711" t="s">
        <v>68</v>
      </c>
      <c r="C1711" t="s">
        <v>215</v>
      </c>
      <c r="D1711" t="s">
        <v>115</v>
      </c>
      <c r="E1711" t="s">
        <v>113</v>
      </c>
      <c r="F1711">
        <v>1049971</v>
      </c>
      <c r="G1711">
        <v>279096</v>
      </c>
      <c r="H1711">
        <v>143999</v>
      </c>
      <c r="I1711">
        <v>26237</v>
      </c>
      <c r="J1711">
        <v>54569</v>
      </c>
      <c r="K1711">
        <v>1399717</v>
      </c>
      <c r="L1711">
        <v>181500</v>
      </c>
      <c r="M1711">
        <v>1728262</v>
      </c>
      <c r="N1711" s="6" t="str">
        <f t="shared" si="26"/>
        <v>B3_R2_C1Grand Est2035_2050RésineuxPublic</v>
      </c>
    </row>
    <row r="1712" spans="1:14" x14ac:dyDescent="0.3">
      <c r="A1712" t="s">
        <v>220</v>
      </c>
      <c r="B1712" t="s">
        <v>68</v>
      </c>
      <c r="C1712" t="s">
        <v>215</v>
      </c>
      <c r="D1712" t="s">
        <v>114</v>
      </c>
      <c r="E1712" t="s">
        <v>112</v>
      </c>
      <c r="F1712">
        <v>992137</v>
      </c>
      <c r="G1712">
        <v>2225239</v>
      </c>
      <c r="H1712">
        <v>117101</v>
      </c>
      <c r="I1712">
        <v>24100</v>
      </c>
      <c r="J1712">
        <v>234947</v>
      </c>
      <c r="K1712">
        <v>2862725</v>
      </c>
      <c r="L1712">
        <v>596019</v>
      </c>
      <c r="M1712">
        <v>3880482</v>
      </c>
      <c r="N1712" s="6" t="str">
        <f t="shared" si="26"/>
        <v>B3_R2_C1Grand Est2035_2050FeuillusPrivé</v>
      </c>
    </row>
    <row r="1713" spans="1:14" x14ac:dyDescent="0.3">
      <c r="A1713" t="s">
        <v>220</v>
      </c>
      <c r="B1713" t="s">
        <v>68</v>
      </c>
      <c r="C1713" t="s">
        <v>215</v>
      </c>
      <c r="D1713" t="s">
        <v>114</v>
      </c>
      <c r="E1713" t="s">
        <v>113</v>
      </c>
      <c r="F1713">
        <v>1183358</v>
      </c>
      <c r="G1713">
        <v>2833642</v>
      </c>
      <c r="H1713">
        <v>152517</v>
      </c>
      <c r="I1713">
        <v>2315</v>
      </c>
      <c r="J1713">
        <v>476364</v>
      </c>
      <c r="K1713">
        <v>3617921</v>
      </c>
      <c r="L1713">
        <v>341845</v>
      </c>
      <c r="M1713">
        <v>4849282</v>
      </c>
      <c r="N1713" s="6" t="str">
        <f t="shared" si="26"/>
        <v>B3_R2_C1Grand Est2035_2050FeuillusPublic</v>
      </c>
    </row>
    <row r="1714" spans="1:14" x14ac:dyDescent="0.3">
      <c r="A1714" t="s">
        <v>220</v>
      </c>
      <c r="B1714" t="s">
        <v>69</v>
      </c>
      <c r="C1714" t="s">
        <v>214</v>
      </c>
      <c r="D1714" t="s">
        <v>115</v>
      </c>
      <c r="E1714" t="s">
        <v>112</v>
      </c>
      <c r="F1714">
        <v>1183149</v>
      </c>
      <c r="G1714">
        <v>469349</v>
      </c>
      <c r="H1714">
        <v>102843</v>
      </c>
      <c r="I1714">
        <v>705233</v>
      </c>
      <c r="J1714">
        <v>-236561</v>
      </c>
      <c r="K1714">
        <v>1757395</v>
      </c>
      <c r="L1714">
        <v>289113</v>
      </c>
      <c r="M1714">
        <v>1180784</v>
      </c>
      <c r="N1714" s="6" t="str">
        <f t="shared" si="26"/>
        <v>B3_R2_C2Grand Est2020_2035RésineuxPrivé</v>
      </c>
    </row>
    <row r="1715" spans="1:14" x14ac:dyDescent="0.3">
      <c r="A1715" t="s">
        <v>220</v>
      </c>
      <c r="B1715" t="s">
        <v>69</v>
      </c>
      <c r="C1715" t="s">
        <v>214</v>
      </c>
      <c r="D1715" t="s">
        <v>115</v>
      </c>
      <c r="E1715" t="s">
        <v>113</v>
      </c>
      <c r="F1715">
        <v>1762762</v>
      </c>
      <c r="G1715">
        <v>592846</v>
      </c>
      <c r="H1715">
        <v>411730</v>
      </c>
      <c r="I1715">
        <v>639541</v>
      </c>
      <c r="J1715">
        <v>-287429</v>
      </c>
      <c r="K1715">
        <v>2501688</v>
      </c>
      <c r="L1715">
        <v>340615</v>
      </c>
      <c r="M1715">
        <v>1808823</v>
      </c>
      <c r="N1715" s="6" t="str">
        <f t="shared" si="26"/>
        <v>B3_R2_C2Grand Est2020_2035RésineuxPublic</v>
      </c>
    </row>
    <row r="1716" spans="1:14" x14ac:dyDescent="0.3">
      <c r="A1716" t="s">
        <v>220</v>
      </c>
      <c r="B1716" t="s">
        <v>69</v>
      </c>
      <c r="C1716" t="s">
        <v>214</v>
      </c>
      <c r="D1716" t="s">
        <v>114</v>
      </c>
      <c r="E1716" t="s">
        <v>112</v>
      </c>
      <c r="F1716">
        <v>910041</v>
      </c>
      <c r="G1716">
        <v>2032309</v>
      </c>
      <c r="H1716">
        <v>87180</v>
      </c>
      <c r="I1716">
        <v>338323</v>
      </c>
      <c r="J1716">
        <v>79632</v>
      </c>
      <c r="K1716">
        <v>2646867</v>
      </c>
      <c r="L1716">
        <v>890111</v>
      </c>
      <c r="M1716">
        <v>3613861</v>
      </c>
      <c r="N1716" s="6" t="str">
        <f t="shared" si="26"/>
        <v>B3_R2_C2Grand Est2020_2035FeuillusPrivé</v>
      </c>
    </row>
    <row r="1717" spans="1:14" x14ac:dyDescent="0.3">
      <c r="A1717" t="s">
        <v>220</v>
      </c>
      <c r="B1717" t="s">
        <v>69</v>
      </c>
      <c r="C1717" t="s">
        <v>214</v>
      </c>
      <c r="D1717" t="s">
        <v>114</v>
      </c>
      <c r="E1717" t="s">
        <v>113</v>
      </c>
      <c r="F1717">
        <v>1190631</v>
      </c>
      <c r="G1717">
        <v>2672397</v>
      </c>
      <c r="H1717">
        <v>217539</v>
      </c>
      <c r="I1717">
        <v>228561</v>
      </c>
      <c r="J1717">
        <v>322242</v>
      </c>
      <c r="K1717">
        <v>3481703</v>
      </c>
      <c r="L1717">
        <v>461913</v>
      </c>
      <c r="M1717">
        <v>4485988</v>
      </c>
      <c r="N1717" s="6" t="str">
        <f t="shared" si="26"/>
        <v>B3_R2_C2Grand Est2020_2035FeuillusPublic</v>
      </c>
    </row>
    <row r="1718" spans="1:14" x14ac:dyDescent="0.3">
      <c r="A1718" t="s">
        <v>220</v>
      </c>
      <c r="B1718" t="s">
        <v>69</v>
      </c>
      <c r="C1718" t="s">
        <v>215</v>
      </c>
      <c r="D1718" t="s">
        <v>115</v>
      </c>
      <c r="E1718" t="s">
        <v>112</v>
      </c>
      <c r="F1718">
        <v>580518</v>
      </c>
      <c r="G1718">
        <v>214510</v>
      </c>
      <c r="H1718">
        <v>52143</v>
      </c>
      <c r="I1718">
        <v>22317</v>
      </c>
      <c r="J1718">
        <v>3027</v>
      </c>
      <c r="K1718">
        <v>834923</v>
      </c>
      <c r="L1718">
        <v>169778</v>
      </c>
      <c r="M1718">
        <v>1001020</v>
      </c>
      <c r="N1718" s="6" t="str">
        <f t="shared" si="26"/>
        <v>B3_R2_C2Grand Est2035_2050RésineuxPrivé</v>
      </c>
    </row>
    <row r="1719" spans="1:14" x14ac:dyDescent="0.3">
      <c r="A1719" t="s">
        <v>220</v>
      </c>
      <c r="B1719" t="s">
        <v>69</v>
      </c>
      <c r="C1719" t="s">
        <v>215</v>
      </c>
      <c r="D1719" t="s">
        <v>115</v>
      </c>
      <c r="E1719" t="s">
        <v>113</v>
      </c>
      <c r="F1719">
        <v>1109312</v>
      </c>
      <c r="G1719">
        <v>293464</v>
      </c>
      <c r="H1719">
        <v>258926</v>
      </c>
      <c r="I1719">
        <v>25748</v>
      </c>
      <c r="J1719">
        <v>-59032</v>
      </c>
      <c r="K1719">
        <v>1478070</v>
      </c>
      <c r="L1719">
        <v>300177</v>
      </c>
      <c r="M1719">
        <v>1555660</v>
      </c>
      <c r="N1719" s="6" t="str">
        <f t="shared" si="26"/>
        <v>B3_R2_C2Grand Est2035_2050RésineuxPublic</v>
      </c>
    </row>
    <row r="1720" spans="1:14" x14ac:dyDescent="0.3">
      <c r="A1720" t="s">
        <v>220</v>
      </c>
      <c r="B1720" t="s">
        <v>69</v>
      </c>
      <c r="C1720" t="s">
        <v>215</v>
      </c>
      <c r="D1720" t="s">
        <v>114</v>
      </c>
      <c r="E1720" t="s">
        <v>112</v>
      </c>
      <c r="F1720">
        <v>985560</v>
      </c>
      <c r="G1720">
        <v>2195872</v>
      </c>
      <c r="H1720">
        <v>198410</v>
      </c>
      <c r="I1720">
        <v>23834</v>
      </c>
      <c r="J1720">
        <v>-172383</v>
      </c>
      <c r="K1720">
        <v>2831711</v>
      </c>
      <c r="L1720">
        <v>1013675</v>
      </c>
      <c r="M1720">
        <v>3449890</v>
      </c>
      <c r="N1720" s="6" t="str">
        <f t="shared" si="26"/>
        <v>B3_R2_C2Grand Est2035_2050FeuillusPrivé</v>
      </c>
    </row>
    <row r="1721" spans="1:14" x14ac:dyDescent="0.3">
      <c r="A1721" t="s">
        <v>220</v>
      </c>
      <c r="B1721" t="s">
        <v>69</v>
      </c>
      <c r="C1721" t="s">
        <v>215</v>
      </c>
      <c r="D1721" t="s">
        <v>114</v>
      </c>
      <c r="E1721" t="s">
        <v>113</v>
      </c>
      <c r="F1721">
        <v>1196764</v>
      </c>
      <c r="G1721">
        <v>2832558</v>
      </c>
      <c r="H1721">
        <v>291887</v>
      </c>
      <c r="I1721">
        <v>2283</v>
      </c>
      <c r="J1721">
        <v>50246</v>
      </c>
      <c r="K1721">
        <v>3627986</v>
      </c>
      <c r="L1721">
        <v>631836</v>
      </c>
      <c r="M1721">
        <v>4343297</v>
      </c>
      <c r="N1721" s="6" t="str">
        <f t="shared" si="26"/>
        <v>B3_R2_C2Grand Est2035_2050FeuillusPublic</v>
      </c>
    </row>
    <row r="1722" spans="1:14" x14ac:dyDescent="0.3">
      <c r="A1722" t="s">
        <v>220</v>
      </c>
      <c r="B1722" t="s">
        <v>70</v>
      </c>
      <c r="C1722" t="s">
        <v>214</v>
      </c>
      <c r="D1722" t="s">
        <v>115</v>
      </c>
      <c r="E1722" t="s">
        <v>112</v>
      </c>
      <c r="F1722">
        <v>1173661</v>
      </c>
      <c r="G1722">
        <v>465626</v>
      </c>
      <c r="H1722">
        <v>118159</v>
      </c>
      <c r="I1722">
        <v>689453</v>
      </c>
      <c r="J1722">
        <v>-283140</v>
      </c>
      <c r="K1722">
        <v>1743304</v>
      </c>
      <c r="L1722">
        <v>347847</v>
      </c>
      <c r="M1722">
        <v>1078756</v>
      </c>
      <c r="N1722" s="6" t="str">
        <f t="shared" si="26"/>
        <v>B3_R2_C3Grand Est2020_2035RésineuxPrivé</v>
      </c>
    </row>
    <row r="1723" spans="1:14" x14ac:dyDescent="0.3">
      <c r="A1723" t="s">
        <v>220</v>
      </c>
      <c r="B1723" t="s">
        <v>70</v>
      </c>
      <c r="C1723" t="s">
        <v>214</v>
      </c>
      <c r="D1723" t="s">
        <v>115</v>
      </c>
      <c r="E1723" t="s">
        <v>113</v>
      </c>
      <c r="F1723">
        <v>1799010</v>
      </c>
      <c r="G1723">
        <v>600929</v>
      </c>
      <c r="H1723">
        <v>494347</v>
      </c>
      <c r="I1723">
        <v>616984</v>
      </c>
      <c r="J1723">
        <v>-378911</v>
      </c>
      <c r="K1723">
        <v>2548751</v>
      </c>
      <c r="L1723">
        <v>429455</v>
      </c>
      <c r="M1723">
        <v>1646883</v>
      </c>
      <c r="N1723" s="6" t="str">
        <f t="shared" si="26"/>
        <v>B3_R2_C3Grand Est2020_2035RésineuxPublic</v>
      </c>
    </row>
    <row r="1724" spans="1:14" x14ac:dyDescent="0.3">
      <c r="A1724" t="s">
        <v>220</v>
      </c>
      <c r="B1724" t="s">
        <v>70</v>
      </c>
      <c r="C1724" t="s">
        <v>214</v>
      </c>
      <c r="D1724" t="s">
        <v>114</v>
      </c>
      <c r="E1724" t="s">
        <v>112</v>
      </c>
      <c r="F1724">
        <v>900706</v>
      </c>
      <c r="G1724">
        <v>2014722</v>
      </c>
      <c r="H1724">
        <v>119813</v>
      </c>
      <c r="I1724">
        <v>330146</v>
      </c>
      <c r="J1724">
        <v>-236292</v>
      </c>
      <c r="K1724">
        <v>2623855</v>
      </c>
      <c r="L1724">
        <v>1206809</v>
      </c>
      <c r="M1724">
        <v>3272429</v>
      </c>
      <c r="N1724" s="6" t="str">
        <f t="shared" si="26"/>
        <v>B3_R2_C3Grand Est2020_2035FeuillusPrivé</v>
      </c>
    </row>
    <row r="1725" spans="1:14" x14ac:dyDescent="0.3">
      <c r="A1725" t="s">
        <v>220</v>
      </c>
      <c r="B1725" t="s">
        <v>70</v>
      </c>
      <c r="C1725" t="s">
        <v>214</v>
      </c>
      <c r="D1725" t="s">
        <v>114</v>
      </c>
      <c r="E1725" t="s">
        <v>113</v>
      </c>
      <c r="F1725">
        <v>1202555</v>
      </c>
      <c r="G1725">
        <v>2687681</v>
      </c>
      <c r="H1725">
        <v>290749</v>
      </c>
      <c r="I1725">
        <v>223557</v>
      </c>
      <c r="J1725">
        <v>15523</v>
      </c>
      <c r="K1725">
        <v>3506281</v>
      </c>
      <c r="L1725">
        <v>621630</v>
      </c>
      <c r="M1725">
        <v>4090186</v>
      </c>
      <c r="N1725" s="6" t="str">
        <f t="shared" si="26"/>
        <v>B3_R2_C3Grand Est2020_2035FeuillusPublic</v>
      </c>
    </row>
    <row r="1726" spans="1:14" x14ac:dyDescent="0.3">
      <c r="A1726" t="s">
        <v>220</v>
      </c>
      <c r="B1726" t="s">
        <v>70</v>
      </c>
      <c r="C1726" t="s">
        <v>215</v>
      </c>
      <c r="D1726" t="s">
        <v>115</v>
      </c>
      <c r="E1726" t="s">
        <v>112</v>
      </c>
      <c r="F1726">
        <v>575591</v>
      </c>
      <c r="G1726">
        <v>210988</v>
      </c>
      <c r="H1726">
        <v>61884</v>
      </c>
      <c r="I1726">
        <v>19389</v>
      </c>
      <c r="J1726">
        <v>-24703</v>
      </c>
      <c r="K1726">
        <v>825686</v>
      </c>
      <c r="L1726">
        <v>170937</v>
      </c>
      <c r="M1726">
        <v>908259</v>
      </c>
      <c r="N1726" s="6" t="str">
        <f t="shared" si="26"/>
        <v>B3_R2_C3Grand Est2035_2050RésineuxPrivé</v>
      </c>
    </row>
    <row r="1727" spans="1:14" x14ac:dyDescent="0.3">
      <c r="A1727" t="s">
        <v>220</v>
      </c>
      <c r="B1727" t="s">
        <v>70</v>
      </c>
      <c r="C1727" t="s">
        <v>215</v>
      </c>
      <c r="D1727" t="s">
        <v>115</v>
      </c>
      <c r="E1727" t="s">
        <v>113</v>
      </c>
      <c r="F1727">
        <v>1057366</v>
      </c>
      <c r="G1727">
        <v>274269</v>
      </c>
      <c r="H1727">
        <v>267716</v>
      </c>
      <c r="I1727">
        <v>22365</v>
      </c>
      <c r="J1727">
        <v>-87967</v>
      </c>
      <c r="K1727">
        <v>1402858</v>
      </c>
      <c r="L1727">
        <v>305193</v>
      </c>
      <c r="M1727">
        <v>1394342</v>
      </c>
      <c r="N1727" s="6" t="str">
        <f t="shared" si="26"/>
        <v>B3_R2_C3Grand Est2035_2050RésineuxPublic</v>
      </c>
    </row>
    <row r="1728" spans="1:14" x14ac:dyDescent="0.3">
      <c r="A1728" t="s">
        <v>220</v>
      </c>
      <c r="B1728" t="s">
        <v>70</v>
      </c>
      <c r="C1728" t="s">
        <v>215</v>
      </c>
      <c r="D1728" t="s">
        <v>114</v>
      </c>
      <c r="E1728" t="s">
        <v>112</v>
      </c>
      <c r="F1728">
        <v>1024387</v>
      </c>
      <c r="G1728">
        <v>2227955</v>
      </c>
      <c r="H1728">
        <v>253042</v>
      </c>
      <c r="I1728">
        <v>21739</v>
      </c>
      <c r="J1728">
        <v>-405686</v>
      </c>
      <c r="K1728">
        <v>2889641</v>
      </c>
      <c r="L1728">
        <v>948760</v>
      </c>
      <c r="M1728">
        <v>2990726</v>
      </c>
      <c r="N1728" s="6" t="str">
        <f t="shared" si="26"/>
        <v>B3_R2_C3Grand Est2035_2050FeuillusPrivé</v>
      </c>
    </row>
    <row r="1729" spans="1:14" x14ac:dyDescent="0.3">
      <c r="A1729" t="s">
        <v>220</v>
      </c>
      <c r="B1729" t="s">
        <v>70</v>
      </c>
      <c r="C1729" t="s">
        <v>215</v>
      </c>
      <c r="D1729" t="s">
        <v>114</v>
      </c>
      <c r="E1729" t="s">
        <v>113</v>
      </c>
      <c r="F1729">
        <v>1232430</v>
      </c>
      <c r="G1729">
        <v>2845035</v>
      </c>
      <c r="H1729">
        <v>314902</v>
      </c>
      <c r="I1729">
        <v>2074</v>
      </c>
      <c r="J1729">
        <v>-171663</v>
      </c>
      <c r="K1729">
        <v>3669036</v>
      </c>
      <c r="L1729">
        <v>625425</v>
      </c>
      <c r="M1729">
        <v>3962699</v>
      </c>
      <c r="N1729" s="6" t="str">
        <f t="shared" si="26"/>
        <v>B3_R2_C3Grand Est2035_2050FeuillusPublic</v>
      </c>
    </row>
    <row r="1730" spans="1:14" x14ac:dyDescent="0.3">
      <c r="A1730" t="s">
        <v>221</v>
      </c>
      <c r="B1730" t="s">
        <v>12</v>
      </c>
      <c r="C1730" t="s">
        <v>214</v>
      </c>
      <c r="D1730" t="s">
        <v>115</v>
      </c>
      <c r="E1730" t="s">
        <v>112</v>
      </c>
      <c r="F1730">
        <v>265544</v>
      </c>
      <c r="G1730">
        <v>86781</v>
      </c>
      <c r="H1730">
        <v>13731</v>
      </c>
      <c r="I1730">
        <v>16561</v>
      </c>
      <c r="J1730">
        <v>68612</v>
      </c>
      <c r="K1730">
        <v>357704</v>
      </c>
      <c r="L1730">
        <v>68124</v>
      </c>
      <c r="M1730">
        <v>602850</v>
      </c>
      <c r="N1730" s="6" t="str">
        <f t="shared" si="26"/>
        <v>A1_R1_C1Pays de la Loire2020_2035RésineuxPrivé</v>
      </c>
    </row>
    <row r="1731" spans="1:14" x14ac:dyDescent="0.3">
      <c r="A1731" t="s">
        <v>221</v>
      </c>
      <c r="B1731" t="s">
        <v>12</v>
      </c>
      <c r="C1731" t="s">
        <v>214</v>
      </c>
      <c r="D1731" t="s">
        <v>115</v>
      </c>
      <c r="E1731" t="s">
        <v>113</v>
      </c>
      <c r="F1731">
        <v>64051</v>
      </c>
      <c r="G1731">
        <v>24874</v>
      </c>
      <c r="H1731">
        <v>14376</v>
      </c>
      <c r="I1731">
        <v>3876</v>
      </c>
      <c r="J1731">
        <v>1789</v>
      </c>
      <c r="K1731">
        <v>91049</v>
      </c>
      <c r="L1731">
        <v>10460</v>
      </c>
      <c r="M1731">
        <v>103757</v>
      </c>
      <c r="N1731" s="6" t="str">
        <f t="shared" ref="N1731:N1794" si="27">B1731&amp;A1731&amp;C1731&amp;D1731&amp;E1731</f>
        <v>A1_R1_C1Pays de la Loire2020_2035RésineuxPublic</v>
      </c>
    </row>
    <row r="1732" spans="1:14" x14ac:dyDescent="0.3">
      <c r="A1732" t="s">
        <v>221</v>
      </c>
      <c r="B1732" t="s">
        <v>12</v>
      </c>
      <c r="C1732" t="s">
        <v>214</v>
      </c>
      <c r="D1732" t="s">
        <v>114</v>
      </c>
      <c r="E1732" t="s">
        <v>112</v>
      </c>
      <c r="F1732">
        <v>230171</v>
      </c>
      <c r="G1732">
        <v>534923</v>
      </c>
      <c r="H1732">
        <v>8955</v>
      </c>
      <c r="I1732">
        <v>153295</v>
      </c>
      <c r="J1732">
        <v>290903</v>
      </c>
      <c r="K1732">
        <v>715628</v>
      </c>
      <c r="L1732">
        <v>359033</v>
      </c>
      <c r="M1732">
        <v>1602057</v>
      </c>
      <c r="N1732" s="6" t="str">
        <f t="shared" si="27"/>
        <v>A1_R1_C1Pays de la Loire2020_2035FeuillusPrivé</v>
      </c>
    </row>
    <row r="1733" spans="1:14" x14ac:dyDescent="0.3">
      <c r="A1733" t="s">
        <v>221</v>
      </c>
      <c r="B1733" t="s">
        <v>12</v>
      </c>
      <c r="C1733" t="s">
        <v>214</v>
      </c>
      <c r="D1733" t="s">
        <v>114</v>
      </c>
      <c r="E1733" t="s">
        <v>113</v>
      </c>
      <c r="F1733">
        <v>35278</v>
      </c>
      <c r="G1733">
        <v>65796</v>
      </c>
      <c r="H1733">
        <v>8548</v>
      </c>
      <c r="I1733">
        <v>7566</v>
      </c>
      <c r="J1733">
        <v>-4850</v>
      </c>
      <c r="K1733">
        <v>90775</v>
      </c>
      <c r="L1733">
        <v>11796</v>
      </c>
      <c r="M1733">
        <v>88391</v>
      </c>
      <c r="N1733" s="6" t="str">
        <f t="shared" si="27"/>
        <v>A1_R1_C1Pays de la Loire2020_2035FeuillusPublic</v>
      </c>
    </row>
    <row r="1734" spans="1:14" x14ac:dyDescent="0.3">
      <c r="A1734" t="s">
        <v>221</v>
      </c>
      <c r="B1734" t="s">
        <v>12</v>
      </c>
      <c r="C1734" t="s">
        <v>215</v>
      </c>
      <c r="D1734" t="s">
        <v>115</v>
      </c>
      <c r="E1734" t="s">
        <v>112</v>
      </c>
      <c r="F1734">
        <v>343265</v>
      </c>
      <c r="G1734">
        <v>107178</v>
      </c>
      <c r="H1734">
        <v>10162</v>
      </c>
      <c r="I1734">
        <v>10658</v>
      </c>
      <c r="J1734">
        <v>40323</v>
      </c>
      <c r="K1734">
        <v>453075</v>
      </c>
      <c r="L1734">
        <v>50747</v>
      </c>
      <c r="M1734">
        <v>604259</v>
      </c>
      <c r="N1734" s="6" t="str">
        <f t="shared" si="27"/>
        <v>A1_R1_C1Pays de la Loire2035_2050RésineuxPrivé</v>
      </c>
    </row>
    <row r="1735" spans="1:14" x14ac:dyDescent="0.3">
      <c r="A1735" t="s">
        <v>221</v>
      </c>
      <c r="B1735" t="s">
        <v>12</v>
      </c>
      <c r="C1735" t="s">
        <v>215</v>
      </c>
      <c r="D1735" t="s">
        <v>115</v>
      </c>
      <c r="E1735" t="s">
        <v>113</v>
      </c>
      <c r="F1735">
        <v>70703</v>
      </c>
      <c r="G1735">
        <v>22364</v>
      </c>
      <c r="H1735">
        <v>14551</v>
      </c>
      <c r="I1735">
        <v>0</v>
      </c>
      <c r="J1735">
        <v>-3542</v>
      </c>
      <c r="K1735">
        <v>94466</v>
      </c>
      <c r="L1735">
        <v>8788</v>
      </c>
      <c r="M1735">
        <v>90990</v>
      </c>
      <c r="N1735" s="6" t="str">
        <f t="shared" si="27"/>
        <v>A1_R1_C1Pays de la Loire2035_2050RésineuxPublic</v>
      </c>
    </row>
    <row r="1736" spans="1:14" x14ac:dyDescent="0.3">
      <c r="A1736" t="s">
        <v>221</v>
      </c>
      <c r="B1736" t="s">
        <v>12</v>
      </c>
      <c r="C1736" t="s">
        <v>215</v>
      </c>
      <c r="D1736" t="s">
        <v>114</v>
      </c>
      <c r="E1736" t="s">
        <v>112</v>
      </c>
      <c r="F1736">
        <v>241589</v>
      </c>
      <c r="G1736">
        <v>594267</v>
      </c>
      <c r="H1736">
        <v>12363</v>
      </c>
      <c r="I1736">
        <v>11155</v>
      </c>
      <c r="J1736">
        <v>410918</v>
      </c>
      <c r="K1736">
        <v>760462</v>
      </c>
      <c r="L1736">
        <v>293700</v>
      </c>
      <c r="M1736">
        <v>1830016</v>
      </c>
      <c r="N1736" s="6" t="str">
        <f t="shared" si="27"/>
        <v>A1_R1_C1Pays de la Loire2035_2050FeuillusPrivé</v>
      </c>
    </row>
    <row r="1737" spans="1:14" x14ac:dyDescent="0.3">
      <c r="A1737" t="s">
        <v>221</v>
      </c>
      <c r="B1737" t="s">
        <v>12</v>
      </c>
      <c r="C1737" t="s">
        <v>215</v>
      </c>
      <c r="D1737" t="s">
        <v>114</v>
      </c>
      <c r="E1737" t="s">
        <v>113</v>
      </c>
      <c r="F1737">
        <v>36696</v>
      </c>
      <c r="G1737">
        <v>63876</v>
      </c>
      <c r="H1737">
        <v>6912</v>
      </c>
      <c r="I1737">
        <v>0</v>
      </c>
      <c r="J1737">
        <v>-4638</v>
      </c>
      <c r="K1737">
        <v>89077</v>
      </c>
      <c r="L1737">
        <v>9365</v>
      </c>
      <c r="M1737">
        <v>85127</v>
      </c>
      <c r="N1737" s="6" t="str">
        <f t="shared" si="27"/>
        <v>A1_R1_C1Pays de la Loire2035_2050FeuillusPublic</v>
      </c>
    </row>
    <row r="1738" spans="1:14" x14ac:dyDescent="0.3">
      <c r="A1738" t="s">
        <v>221</v>
      </c>
      <c r="B1738" t="s">
        <v>14</v>
      </c>
      <c r="C1738" t="s">
        <v>214</v>
      </c>
      <c r="D1738" t="s">
        <v>115</v>
      </c>
      <c r="E1738" t="s">
        <v>112</v>
      </c>
      <c r="F1738">
        <v>265544</v>
      </c>
      <c r="G1738">
        <v>86781</v>
      </c>
      <c r="H1738">
        <v>13731</v>
      </c>
      <c r="I1738">
        <v>16561</v>
      </c>
      <c r="J1738">
        <v>68612</v>
      </c>
      <c r="K1738">
        <v>357704</v>
      </c>
      <c r="L1738">
        <v>68124</v>
      </c>
      <c r="M1738">
        <v>602850</v>
      </c>
      <c r="N1738" s="6" t="str">
        <f t="shared" si="27"/>
        <v>A1_R1_C2Pays de la Loire2020_2035RésineuxPrivé</v>
      </c>
    </row>
    <row r="1739" spans="1:14" x14ac:dyDescent="0.3">
      <c r="A1739" t="s">
        <v>221</v>
      </c>
      <c r="B1739" t="s">
        <v>14</v>
      </c>
      <c r="C1739" t="s">
        <v>214</v>
      </c>
      <c r="D1739" t="s">
        <v>115</v>
      </c>
      <c r="E1739" t="s">
        <v>113</v>
      </c>
      <c r="F1739">
        <v>64051</v>
      </c>
      <c r="G1739">
        <v>24874</v>
      </c>
      <c r="H1739">
        <v>14376</v>
      </c>
      <c r="I1739">
        <v>3876</v>
      </c>
      <c r="J1739">
        <v>1789</v>
      </c>
      <c r="K1739">
        <v>91049</v>
      </c>
      <c r="L1739">
        <v>10460</v>
      </c>
      <c r="M1739">
        <v>103757</v>
      </c>
      <c r="N1739" s="6" t="str">
        <f t="shared" si="27"/>
        <v>A1_R1_C2Pays de la Loire2020_2035RésineuxPublic</v>
      </c>
    </row>
    <row r="1740" spans="1:14" x14ac:dyDescent="0.3">
      <c r="A1740" t="s">
        <v>221</v>
      </c>
      <c r="B1740" t="s">
        <v>14</v>
      </c>
      <c r="C1740" t="s">
        <v>214</v>
      </c>
      <c r="D1740" t="s">
        <v>114</v>
      </c>
      <c r="E1740" t="s">
        <v>112</v>
      </c>
      <c r="F1740">
        <v>230171</v>
      </c>
      <c r="G1740">
        <v>534923</v>
      </c>
      <c r="H1740">
        <v>8955</v>
      </c>
      <c r="I1740">
        <v>153295</v>
      </c>
      <c r="J1740">
        <v>290903</v>
      </c>
      <c r="K1740">
        <v>715628</v>
      </c>
      <c r="L1740">
        <v>359033</v>
      </c>
      <c r="M1740">
        <v>1602057</v>
      </c>
      <c r="N1740" s="6" t="str">
        <f t="shared" si="27"/>
        <v>A1_R1_C2Pays de la Loire2020_2035FeuillusPrivé</v>
      </c>
    </row>
    <row r="1741" spans="1:14" x14ac:dyDescent="0.3">
      <c r="A1741" t="s">
        <v>221</v>
      </c>
      <c r="B1741" t="s">
        <v>14</v>
      </c>
      <c r="C1741" t="s">
        <v>214</v>
      </c>
      <c r="D1741" t="s">
        <v>114</v>
      </c>
      <c r="E1741" t="s">
        <v>113</v>
      </c>
      <c r="F1741">
        <v>35278</v>
      </c>
      <c r="G1741">
        <v>65796</v>
      </c>
      <c r="H1741">
        <v>8548</v>
      </c>
      <c r="I1741">
        <v>7566</v>
      </c>
      <c r="J1741">
        <v>-4850</v>
      </c>
      <c r="K1741">
        <v>90775</v>
      </c>
      <c r="L1741">
        <v>11796</v>
      </c>
      <c r="M1741">
        <v>88391</v>
      </c>
      <c r="N1741" s="6" t="str">
        <f t="shared" si="27"/>
        <v>A1_R1_C2Pays de la Loire2020_2035FeuillusPublic</v>
      </c>
    </row>
    <row r="1742" spans="1:14" x14ac:dyDescent="0.3">
      <c r="A1742" t="s">
        <v>221</v>
      </c>
      <c r="B1742" t="s">
        <v>14</v>
      </c>
      <c r="C1742" t="s">
        <v>215</v>
      </c>
      <c r="D1742" t="s">
        <v>115</v>
      </c>
      <c r="E1742" t="s">
        <v>112</v>
      </c>
      <c r="F1742">
        <v>222340</v>
      </c>
      <c r="G1742">
        <v>72189</v>
      </c>
      <c r="H1742">
        <v>8398</v>
      </c>
      <c r="I1742">
        <v>10422</v>
      </c>
      <c r="J1742">
        <v>74027</v>
      </c>
      <c r="K1742">
        <v>296579</v>
      </c>
      <c r="L1742">
        <v>93911</v>
      </c>
      <c r="M1742">
        <v>580251</v>
      </c>
      <c r="N1742" s="6" t="str">
        <f t="shared" si="27"/>
        <v>A1_R1_C2Pays de la Loire2035_2050RésineuxPrivé</v>
      </c>
    </row>
    <row r="1743" spans="1:14" x14ac:dyDescent="0.3">
      <c r="A1743" t="s">
        <v>221</v>
      </c>
      <c r="B1743" t="s">
        <v>14</v>
      </c>
      <c r="C1743" t="s">
        <v>215</v>
      </c>
      <c r="D1743" t="s">
        <v>115</v>
      </c>
      <c r="E1743" t="s">
        <v>113</v>
      </c>
      <c r="F1743">
        <v>63009</v>
      </c>
      <c r="G1743">
        <v>19062</v>
      </c>
      <c r="H1743">
        <v>26081</v>
      </c>
      <c r="I1743">
        <v>0</v>
      </c>
      <c r="J1743">
        <v>-4403</v>
      </c>
      <c r="K1743">
        <v>83131</v>
      </c>
      <c r="L1743">
        <v>17583</v>
      </c>
      <c r="M1743">
        <v>86109</v>
      </c>
      <c r="N1743" s="6" t="str">
        <f t="shared" si="27"/>
        <v>A1_R1_C2Pays de la Loire2035_2050RésineuxPublic</v>
      </c>
    </row>
    <row r="1744" spans="1:14" x14ac:dyDescent="0.3">
      <c r="A1744" t="s">
        <v>221</v>
      </c>
      <c r="B1744" t="s">
        <v>14</v>
      </c>
      <c r="C1744" t="s">
        <v>215</v>
      </c>
      <c r="D1744" t="s">
        <v>114</v>
      </c>
      <c r="E1744" t="s">
        <v>112</v>
      </c>
      <c r="F1744">
        <v>182361</v>
      </c>
      <c r="G1744">
        <v>400539</v>
      </c>
      <c r="H1744">
        <v>5991</v>
      </c>
      <c r="I1744">
        <v>11033</v>
      </c>
      <c r="J1744">
        <v>339422</v>
      </c>
      <c r="K1744">
        <v>535838</v>
      </c>
      <c r="L1744">
        <v>519323</v>
      </c>
      <c r="M1744">
        <v>1675582</v>
      </c>
      <c r="N1744" s="6" t="str">
        <f t="shared" si="27"/>
        <v>A1_R1_C2Pays de la Loire2035_2050FeuillusPrivé</v>
      </c>
    </row>
    <row r="1745" spans="1:14" x14ac:dyDescent="0.3">
      <c r="A1745" t="s">
        <v>221</v>
      </c>
      <c r="B1745" t="s">
        <v>14</v>
      </c>
      <c r="C1745" t="s">
        <v>215</v>
      </c>
      <c r="D1745" t="s">
        <v>114</v>
      </c>
      <c r="E1745" t="s">
        <v>113</v>
      </c>
      <c r="F1745">
        <v>31037</v>
      </c>
      <c r="G1745">
        <v>53650</v>
      </c>
      <c r="H1745">
        <v>13004</v>
      </c>
      <c r="I1745">
        <v>0</v>
      </c>
      <c r="J1745">
        <v>-5510</v>
      </c>
      <c r="K1745">
        <v>75120</v>
      </c>
      <c r="L1745">
        <v>18120</v>
      </c>
      <c r="M1745">
        <v>78077</v>
      </c>
      <c r="N1745" s="6" t="str">
        <f t="shared" si="27"/>
        <v>A1_R1_C2Pays de la Loire2035_2050FeuillusPublic</v>
      </c>
    </row>
    <row r="1746" spans="1:14" x14ac:dyDescent="0.3">
      <c r="A1746" t="s">
        <v>221</v>
      </c>
      <c r="B1746" t="s">
        <v>15</v>
      </c>
      <c r="C1746" t="s">
        <v>214</v>
      </c>
      <c r="D1746" t="s">
        <v>115</v>
      </c>
      <c r="E1746" t="s">
        <v>112</v>
      </c>
      <c r="F1746">
        <v>163060</v>
      </c>
      <c r="G1746">
        <v>54984</v>
      </c>
      <c r="H1746">
        <v>10731</v>
      </c>
      <c r="I1746">
        <v>16299</v>
      </c>
      <c r="J1746">
        <v>90514</v>
      </c>
      <c r="K1746">
        <v>221858</v>
      </c>
      <c r="L1746">
        <v>108845</v>
      </c>
      <c r="M1746">
        <v>567612</v>
      </c>
      <c r="N1746" s="6" t="str">
        <f t="shared" si="27"/>
        <v>A1_R1_C3Pays de la Loire2020_2035RésineuxPrivé</v>
      </c>
    </row>
    <row r="1747" spans="1:14" x14ac:dyDescent="0.3">
      <c r="A1747" t="s">
        <v>221</v>
      </c>
      <c r="B1747" t="s">
        <v>15</v>
      </c>
      <c r="C1747" t="s">
        <v>214</v>
      </c>
      <c r="D1747" t="s">
        <v>115</v>
      </c>
      <c r="E1747" t="s">
        <v>113</v>
      </c>
      <c r="F1747">
        <v>59605</v>
      </c>
      <c r="G1747">
        <v>22629</v>
      </c>
      <c r="H1747">
        <v>21540</v>
      </c>
      <c r="I1747">
        <v>3739</v>
      </c>
      <c r="J1747">
        <v>-608</v>
      </c>
      <c r="K1747">
        <v>84139</v>
      </c>
      <c r="L1747">
        <v>15874</v>
      </c>
      <c r="M1747">
        <v>95569</v>
      </c>
      <c r="N1747" s="6" t="str">
        <f t="shared" si="27"/>
        <v>A1_R1_C3Pays de la Loire2020_2035RésineuxPublic</v>
      </c>
    </row>
    <row r="1748" spans="1:14" x14ac:dyDescent="0.3">
      <c r="A1748" t="s">
        <v>221</v>
      </c>
      <c r="B1748" t="s">
        <v>15</v>
      </c>
      <c r="C1748" t="s">
        <v>214</v>
      </c>
      <c r="D1748" t="s">
        <v>114</v>
      </c>
      <c r="E1748" t="s">
        <v>112</v>
      </c>
      <c r="F1748">
        <v>189909</v>
      </c>
      <c r="G1748">
        <v>390415</v>
      </c>
      <c r="H1748">
        <v>4089</v>
      </c>
      <c r="I1748">
        <v>149342</v>
      </c>
      <c r="J1748">
        <v>228110</v>
      </c>
      <c r="K1748">
        <v>549157</v>
      </c>
      <c r="L1748">
        <v>524413</v>
      </c>
      <c r="M1748">
        <v>1466070</v>
      </c>
      <c r="N1748" s="6" t="str">
        <f t="shared" si="27"/>
        <v>A1_R1_C3Pays de la Loire2020_2035FeuillusPrivé</v>
      </c>
    </row>
    <row r="1749" spans="1:14" x14ac:dyDescent="0.3">
      <c r="A1749" t="s">
        <v>221</v>
      </c>
      <c r="B1749" t="s">
        <v>15</v>
      </c>
      <c r="C1749" t="s">
        <v>214</v>
      </c>
      <c r="D1749" t="s">
        <v>114</v>
      </c>
      <c r="E1749" t="s">
        <v>113</v>
      </c>
      <c r="F1749">
        <v>32604</v>
      </c>
      <c r="G1749">
        <v>60604</v>
      </c>
      <c r="H1749">
        <v>12913</v>
      </c>
      <c r="I1749">
        <v>7528</v>
      </c>
      <c r="J1749">
        <v>-8054</v>
      </c>
      <c r="K1749">
        <v>83772</v>
      </c>
      <c r="L1749">
        <v>17876</v>
      </c>
      <c r="M1749">
        <v>81488</v>
      </c>
      <c r="N1749" s="6" t="str">
        <f t="shared" si="27"/>
        <v>A1_R1_C3Pays de la Loire2020_2035FeuillusPublic</v>
      </c>
    </row>
    <row r="1750" spans="1:14" x14ac:dyDescent="0.3">
      <c r="A1750" t="s">
        <v>221</v>
      </c>
      <c r="B1750" t="s">
        <v>15</v>
      </c>
      <c r="C1750" t="s">
        <v>215</v>
      </c>
      <c r="D1750" t="s">
        <v>115</v>
      </c>
      <c r="E1750" t="s">
        <v>112</v>
      </c>
      <c r="F1750">
        <v>157751</v>
      </c>
      <c r="G1750">
        <v>51693</v>
      </c>
      <c r="H1750">
        <v>6069</v>
      </c>
      <c r="I1750">
        <v>8663</v>
      </c>
      <c r="J1750">
        <v>87009</v>
      </c>
      <c r="K1750">
        <v>211023</v>
      </c>
      <c r="L1750">
        <v>133475</v>
      </c>
      <c r="M1750">
        <v>567119</v>
      </c>
      <c r="N1750" s="6" t="str">
        <f t="shared" si="27"/>
        <v>A1_R1_C3Pays de la Loire2035_2050RésineuxPrivé</v>
      </c>
    </row>
    <row r="1751" spans="1:14" x14ac:dyDescent="0.3">
      <c r="A1751" t="s">
        <v>221</v>
      </c>
      <c r="B1751" t="s">
        <v>15</v>
      </c>
      <c r="C1751" t="s">
        <v>215</v>
      </c>
      <c r="D1751" t="s">
        <v>115</v>
      </c>
      <c r="E1751" t="s">
        <v>113</v>
      </c>
      <c r="F1751">
        <v>58353</v>
      </c>
      <c r="G1751">
        <v>17513</v>
      </c>
      <c r="H1751">
        <v>27877</v>
      </c>
      <c r="I1751">
        <v>0</v>
      </c>
      <c r="J1751">
        <v>-6926</v>
      </c>
      <c r="K1751">
        <v>76850</v>
      </c>
      <c r="L1751">
        <v>22555</v>
      </c>
      <c r="M1751">
        <v>77999</v>
      </c>
      <c r="N1751" s="6" t="str">
        <f t="shared" si="27"/>
        <v>A1_R1_C3Pays de la Loire2035_2050RésineuxPublic</v>
      </c>
    </row>
    <row r="1752" spans="1:14" x14ac:dyDescent="0.3">
      <c r="A1752" t="s">
        <v>221</v>
      </c>
      <c r="B1752" t="s">
        <v>15</v>
      </c>
      <c r="C1752" t="s">
        <v>215</v>
      </c>
      <c r="D1752" t="s">
        <v>114</v>
      </c>
      <c r="E1752" t="s">
        <v>112</v>
      </c>
      <c r="F1752">
        <v>155407</v>
      </c>
      <c r="G1752">
        <v>315092</v>
      </c>
      <c r="H1752">
        <v>3270</v>
      </c>
      <c r="I1752">
        <v>10043</v>
      </c>
      <c r="J1752">
        <v>289606</v>
      </c>
      <c r="K1752">
        <v>433672</v>
      </c>
      <c r="L1752">
        <v>560134</v>
      </c>
      <c r="M1752">
        <v>1510830</v>
      </c>
      <c r="N1752" s="6" t="str">
        <f t="shared" si="27"/>
        <v>A1_R1_C3Pays de la Loire2035_2050FeuillusPrivé</v>
      </c>
    </row>
    <row r="1753" spans="1:14" x14ac:dyDescent="0.3">
      <c r="A1753" t="s">
        <v>221</v>
      </c>
      <c r="B1753" t="s">
        <v>15</v>
      </c>
      <c r="C1753" t="s">
        <v>215</v>
      </c>
      <c r="D1753" t="s">
        <v>114</v>
      </c>
      <c r="E1753" t="s">
        <v>113</v>
      </c>
      <c r="F1753">
        <v>28277</v>
      </c>
      <c r="G1753">
        <v>48480</v>
      </c>
      <c r="H1753">
        <v>14187</v>
      </c>
      <c r="I1753">
        <v>0</v>
      </c>
      <c r="J1753">
        <v>-6568</v>
      </c>
      <c r="K1753">
        <v>68191</v>
      </c>
      <c r="L1753">
        <v>20682</v>
      </c>
      <c r="M1753">
        <v>71959</v>
      </c>
      <c r="N1753" s="6" t="str">
        <f t="shared" si="27"/>
        <v>A1_R1_C3Pays de la Loire2035_2050FeuillusPublic</v>
      </c>
    </row>
    <row r="1754" spans="1:14" x14ac:dyDescent="0.3">
      <c r="A1754" t="s">
        <v>221</v>
      </c>
      <c r="B1754" t="s">
        <v>16</v>
      </c>
      <c r="C1754" t="s">
        <v>214</v>
      </c>
      <c r="D1754" t="s">
        <v>115</v>
      </c>
      <c r="E1754" t="s">
        <v>112</v>
      </c>
      <c r="F1754">
        <v>261142</v>
      </c>
      <c r="G1754">
        <v>85571</v>
      </c>
      <c r="H1754">
        <v>13635</v>
      </c>
      <c r="I1754">
        <v>1244</v>
      </c>
      <c r="J1754">
        <v>67679</v>
      </c>
      <c r="K1754">
        <v>352436</v>
      </c>
      <c r="L1754">
        <v>63545</v>
      </c>
      <c r="M1754">
        <v>589817</v>
      </c>
      <c r="N1754" s="6" t="str">
        <f t="shared" si="27"/>
        <v>A1_R2_C1Pays de la Loire2020_2035RésineuxPrivé</v>
      </c>
    </row>
    <row r="1755" spans="1:14" x14ac:dyDescent="0.3">
      <c r="A1755" t="s">
        <v>221</v>
      </c>
      <c r="B1755" t="s">
        <v>16</v>
      </c>
      <c r="C1755" t="s">
        <v>214</v>
      </c>
      <c r="D1755" t="s">
        <v>115</v>
      </c>
      <c r="E1755" t="s">
        <v>113</v>
      </c>
      <c r="F1755">
        <v>65483</v>
      </c>
      <c r="G1755">
        <v>25370</v>
      </c>
      <c r="H1755">
        <v>14330</v>
      </c>
      <c r="I1755">
        <v>3876</v>
      </c>
      <c r="J1755">
        <v>926</v>
      </c>
      <c r="K1755">
        <v>93012</v>
      </c>
      <c r="L1755">
        <v>10307</v>
      </c>
      <c r="M1755">
        <v>103140</v>
      </c>
      <c r="N1755" s="6" t="str">
        <f t="shared" si="27"/>
        <v>A1_R2_C1Pays de la Loire2020_2035RésineuxPublic</v>
      </c>
    </row>
    <row r="1756" spans="1:14" x14ac:dyDescent="0.3">
      <c r="A1756" t="s">
        <v>221</v>
      </c>
      <c r="B1756" t="s">
        <v>16</v>
      </c>
      <c r="C1756" t="s">
        <v>214</v>
      </c>
      <c r="D1756" t="s">
        <v>114</v>
      </c>
      <c r="E1756" t="s">
        <v>112</v>
      </c>
      <c r="F1756">
        <v>229447</v>
      </c>
      <c r="G1756">
        <v>515254</v>
      </c>
      <c r="H1756">
        <v>8984</v>
      </c>
      <c r="I1756">
        <v>81180</v>
      </c>
      <c r="J1756">
        <v>299559</v>
      </c>
      <c r="K1756">
        <v>695444</v>
      </c>
      <c r="L1756">
        <v>357776</v>
      </c>
      <c r="M1756">
        <v>1600058</v>
      </c>
      <c r="N1756" s="6" t="str">
        <f t="shared" si="27"/>
        <v>A1_R2_C1Pays de la Loire2020_2035FeuillusPrivé</v>
      </c>
    </row>
    <row r="1757" spans="1:14" x14ac:dyDescent="0.3">
      <c r="A1757" t="s">
        <v>221</v>
      </c>
      <c r="B1757" t="s">
        <v>16</v>
      </c>
      <c r="C1757" t="s">
        <v>214</v>
      </c>
      <c r="D1757" t="s">
        <v>114</v>
      </c>
      <c r="E1757" t="s">
        <v>113</v>
      </c>
      <c r="F1757">
        <v>34579</v>
      </c>
      <c r="G1757">
        <v>64073</v>
      </c>
      <c r="H1757">
        <v>8574</v>
      </c>
      <c r="I1757">
        <v>870</v>
      </c>
      <c r="J1757">
        <v>-3285</v>
      </c>
      <c r="K1757">
        <v>88532</v>
      </c>
      <c r="L1757">
        <v>11749</v>
      </c>
      <c r="M1757">
        <v>89188</v>
      </c>
      <c r="N1757" s="6" t="str">
        <f t="shared" si="27"/>
        <v>A1_R2_C1Pays de la Loire2020_2035FeuillusPublic</v>
      </c>
    </row>
    <row r="1758" spans="1:14" x14ac:dyDescent="0.3">
      <c r="A1758" t="s">
        <v>221</v>
      </c>
      <c r="B1758" t="s">
        <v>16</v>
      </c>
      <c r="C1758" t="s">
        <v>215</v>
      </c>
      <c r="D1758" t="s">
        <v>115</v>
      </c>
      <c r="E1758" t="s">
        <v>112</v>
      </c>
      <c r="F1758">
        <v>333702</v>
      </c>
      <c r="G1758">
        <v>102308</v>
      </c>
      <c r="H1758">
        <v>10071</v>
      </c>
      <c r="I1758">
        <v>327</v>
      </c>
      <c r="J1758">
        <v>33277</v>
      </c>
      <c r="K1758">
        <v>438429</v>
      </c>
      <c r="L1758">
        <v>41349</v>
      </c>
      <c r="M1758">
        <v>560207</v>
      </c>
      <c r="N1758" s="6" t="str">
        <f t="shared" si="27"/>
        <v>A1_R2_C1Pays de la Loire2035_2050RésineuxPrivé</v>
      </c>
    </row>
    <row r="1759" spans="1:14" x14ac:dyDescent="0.3">
      <c r="A1759" t="s">
        <v>221</v>
      </c>
      <c r="B1759" t="s">
        <v>16</v>
      </c>
      <c r="C1759" t="s">
        <v>215</v>
      </c>
      <c r="D1759" t="s">
        <v>115</v>
      </c>
      <c r="E1759" t="s">
        <v>113</v>
      </c>
      <c r="F1759">
        <v>68873</v>
      </c>
      <c r="G1759">
        <v>21875</v>
      </c>
      <c r="H1759">
        <v>14536</v>
      </c>
      <c r="I1759">
        <v>0</v>
      </c>
      <c r="J1759">
        <v>-3181</v>
      </c>
      <c r="K1759">
        <v>92114</v>
      </c>
      <c r="L1759">
        <v>8548</v>
      </c>
      <c r="M1759">
        <v>89475</v>
      </c>
      <c r="N1759" s="6" t="str">
        <f t="shared" si="27"/>
        <v>A1_R2_C1Pays de la Loire2035_2050RésineuxPublic</v>
      </c>
    </row>
    <row r="1760" spans="1:14" x14ac:dyDescent="0.3">
      <c r="A1760" t="s">
        <v>221</v>
      </c>
      <c r="B1760" t="s">
        <v>16</v>
      </c>
      <c r="C1760" t="s">
        <v>215</v>
      </c>
      <c r="D1760" t="s">
        <v>114</v>
      </c>
      <c r="E1760" t="s">
        <v>112</v>
      </c>
      <c r="F1760">
        <v>232251</v>
      </c>
      <c r="G1760">
        <v>586118</v>
      </c>
      <c r="H1760">
        <v>11898</v>
      </c>
      <c r="I1760">
        <v>935</v>
      </c>
      <c r="J1760">
        <v>417515</v>
      </c>
      <c r="K1760">
        <v>744398</v>
      </c>
      <c r="L1760">
        <v>295382</v>
      </c>
      <c r="M1760">
        <v>1827623</v>
      </c>
      <c r="N1760" s="6" t="str">
        <f t="shared" si="27"/>
        <v>A1_R2_C1Pays de la Loire2035_2050FeuillusPrivé</v>
      </c>
    </row>
    <row r="1761" spans="1:14" x14ac:dyDescent="0.3">
      <c r="A1761" t="s">
        <v>221</v>
      </c>
      <c r="B1761" t="s">
        <v>16</v>
      </c>
      <c r="C1761" t="s">
        <v>215</v>
      </c>
      <c r="D1761" t="s">
        <v>114</v>
      </c>
      <c r="E1761" t="s">
        <v>113</v>
      </c>
      <c r="F1761">
        <v>36610</v>
      </c>
      <c r="G1761">
        <v>64018</v>
      </c>
      <c r="H1761">
        <v>6966</v>
      </c>
      <c r="I1761">
        <v>0</v>
      </c>
      <c r="J1761">
        <v>-4162</v>
      </c>
      <c r="K1761">
        <v>89158</v>
      </c>
      <c r="L1761">
        <v>9420</v>
      </c>
      <c r="M1761">
        <v>86115</v>
      </c>
      <c r="N1761" s="6" t="str">
        <f t="shared" si="27"/>
        <v>A1_R2_C1Pays de la Loire2035_2050FeuillusPublic</v>
      </c>
    </row>
    <row r="1762" spans="1:14" x14ac:dyDescent="0.3">
      <c r="A1762" t="s">
        <v>221</v>
      </c>
      <c r="B1762" t="s">
        <v>17</v>
      </c>
      <c r="C1762" t="s">
        <v>214</v>
      </c>
      <c r="D1762" t="s">
        <v>115</v>
      </c>
      <c r="E1762" t="s">
        <v>112</v>
      </c>
      <c r="F1762">
        <v>261142</v>
      </c>
      <c r="G1762">
        <v>85571</v>
      </c>
      <c r="H1762">
        <v>13635</v>
      </c>
      <c r="I1762">
        <v>1244</v>
      </c>
      <c r="J1762">
        <v>67679</v>
      </c>
      <c r="K1762">
        <v>352436</v>
      </c>
      <c r="L1762">
        <v>63545</v>
      </c>
      <c r="M1762">
        <v>589817</v>
      </c>
      <c r="N1762" s="6" t="str">
        <f t="shared" si="27"/>
        <v>A1_R2_C2Pays de la Loire2020_2035RésineuxPrivé</v>
      </c>
    </row>
    <row r="1763" spans="1:14" x14ac:dyDescent="0.3">
      <c r="A1763" t="s">
        <v>221</v>
      </c>
      <c r="B1763" t="s">
        <v>17</v>
      </c>
      <c r="C1763" t="s">
        <v>214</v>
      </c>
      <c r="D1763" t="s">
        <v>115</v>
      </c>
      <c r="E1763" t="s">
        <v>113</v>
      </c>
      <c r="F1763">
        <v>65483</v>
      </c>
      <c r="G1763">
        <v>25370</v>
      </c>
      <c r="H1763">
        <v>14330</v>
      </c>
      <c r="I1763">
        <v>3876</v>
      </c>
      <c r="J1763">
        <v>926</v>
      </c>
      <c r="K1763">
        <v>93012</v>
      </c>
      <c r="L1763">
        <v>10307</v>
      </c>
      <c r="M1763">
        <v>103140</v>
      </c>
      <c r="N1763" s="6" t="str">
        <f t="shared" si="27"/>
        <v>A1_R2_C2Pays de la Loire2020_2035RésineuxPublic</v>
      </c>
    </row>
    <row r="1764" spans="1:14" x14ac:dyDescent="0.3">
      <c r="A1764" t="s">
        <v>221</v>
      </c>
      <c r="B1764" t="s">
        <v>17</v>
      </c>
      <c r="C1764" t="s">
        <v>214</v>
      </c>
      <c r="D1764" t="s">
        <v>114</v>
      </c>
      <c r="E1764" t="s">
        <v>112</v>
      </c>
      <c r="F1764">
        <v>229447</v>
      </c>
      <c r="G1764">
        <v>515254</v>
      </c>
      <c r="H1764">
        <v>8984</v>
      </c>
      <c r="I1764">
        <v>81180</v>
      </c>
      <c r="J1764">
        <v>299559</v>
      </c>
      <c r="K1764">
        <v>695444</v>
      </c>
      <c r="L1764">
        <v>357776</v>
      </c>
      <c r="M1764">
        <v>1600058</v>
      </c>
      <c r="N1764" s="6" t="str">
        <f t="shared" si="27"/>
        <v>A1_R2_C2Pays de la Loire2020_2035FeuillusPrivé</v>
      </c>
    </row>
    <row r="1765" spans="1:14" x14ac:dyDescent="0.3">
      <c r="A1765" t="s">
        <v>221</v>
      </c>
      <c r="B1765" t="s">
        <v>17</v>
      </c>
      <c r="C1765" t="s">
        <v>214</v>
      </c>
      <c r="D1765" t="s">
        <v>114</v>
      </c>
      <c r="E1765" t="s">
        <v>113</v>
      </c>
      <c r="F1765">
        <v>34579</v>
      </c>
      <c r="G1765">
        <v>64073</v>
      </c>
      <c r="H1765">
        <v>8574</v>
      </c>
      <c r="I1765">
        <v>870</v>
      </c>
      <c r="J1765">
        <v>-3285</v>
      </c>
      <c r="K1765">
        <v>88532</v>
      </c>
      <c r="L1765">
        <v>11749</v>
      </c>
      <c r="M1765">
        <v>89188</v>
      </c>
      <c r="N1765" s="6" t="str">
        <f t="shared" si="27"/>
        <v>A1_R2_C2Pays de la Loire2020_2035FeuillusPublic</v>
      </c>
    </row>
    <row r="1766" spans="1:14" x14ac:dyDescent="0.3">
      <c r="A1766" t="s">
        <v>221</v>
      </c>
      <c r="B1766" t="s">
        <v>17</v>
      </c>
      <c r="C1766" t="s">
        <v>215</v>
      </c>
      <c r="D1766" t="s">
        <v>115</v>
      </c>
      <c r="E1766" t="s">
        <v>112</v>
      </c>
      <c r="F1766">
        <v>210791</v>
      </c>
      <c r="G1766">
        <v>66774</v>
      </c>
      <c r="H1766">
        <v>7956</v>
      </c>
      <c r="I1766">
        <v>319</v>
      </c>
      <c r="J1766">
        <v>68514</v>
      </c>
      <c r="K1766">
        <v>279440</v>
      </c>
      <c r="L1766">
        <v>84132</v>
      </c>
      <c r="M1766">
        <v>537135</v>
      </c>
      <c r="N1766" s="6" t="str">
        <f t="shared" si="27"/>
        <v>A1_R2_C2Pays de la Loire2035_2050RésineuxPrivé</v>
      </c>
    </row>
    <row r="1767" spans="1:14" x14ac:dyDescent="0.3">
      <c r="A1767" t="s">
        <v>221</v>
      </c>
      <c r="B1767" t="s">
        <v>17</v>
      </c>
      <c r="C1767" t="s">
        <v>215</v>
      </c>
      <c r="D1767" t="s">
        <v>115</v>
      </c>
      <c r="E1767" t="s">
        <v>113</v>
      </c>
      <c r="F1767">
        <v>62064</v>
      </c>
      <c r="G1767">
        <v>18940</v>
      </c>
      <c r="H1767">
        <v>24189</v>
      </c>
      <c r="I1767">
        <v>0</v>
      </c>
      <c r="J1767">
        <v>-5172</v>
      </c>
      <c r="K1767">
        <v>82063</v>
      </c>
      <c r="L1767">
        <v>18849</v>
      </c>
      <c r="M1767">
        <v>84231</v>
      </c>
      <c r="N1767" s="6" t="str">
        <f t="shared" si="27"/>
        <v>A1_R2_C2Pays de la Loire2035_2050RésineuxPublic</v>
      </c>
    </row>
    <row r="1768" spans="1:14" x14ac:dyDescent="0.3">
      <c r="A1768" t="s">
        <v>221</v>
      </c>
      <c r="B1768" t="s">
        <v>17</v>
      </c>
      <c r="C1768" t="s">
        <v>215</v>
      </c>
      <c r="D1768" t="s">
        <v>114</v>
      </c>
      <c r="E1768" t="s">
        <v>112</v>
      </c>
      <c r="F1768">
        <v>173679</v>
      </c>
      <c r="G1768">
        <v>391285</v>
      </c>
      <c r="H1768">
        <v>5383</v>
      </c>
      <c r="I1768">
        <v>926</v>
      </c>
      <c r="J1768">
        <v>342247</v>
      </c>
      <c r="K1768">
        <v>519147</v>
      </c>
      <c r="L1768">
        <v>525677</v>
      </c>
      <c r="M1768">
        <v>1669942</v>
      </c>
      <c r="N1768" s="6" t="str">
        <f t="shared" si="27"/>
        <v>A1_R2_C2Pays de la Loire2035_2050FeuillusPrivé</v>
      </c>
    </row>
    <row r="1769" spans="1:14" x14ac:dyDescent="0.3">
      <c r="A1769" t="s">
        <v>221</v>
      </c>
      <c r="B1769" t="s">
        <v>17</v>
      </c>
      <c r="C1769" t="s">
        <v>215</v>
      </c>
      <c r="D1769" t="s">
        <v>114</v>
      </c>
      <c r="E1769" t="s">
        <v>113</v>
      </c>
      <c r="F1769">
        <v>31272</v>
      </c>
      <c r="G1769">
        <v>54356</v>
      </c>
      <c r="H1769">
        <v>12853</v>
      </c>
      <c r="I1769">
        <v>0</v>
      </c>
      <c r="J1769">
        <v>-5594</v>
      </c>
      <c r="K1769">
        <v>75984</v>
      </c>
      <c r="L1769">
        <v>18256</v>
      </c>
      <c r="M1769">
        <v>78877</v>
      </c>
      <c r="N1769" s="6" t="str">
        <f t="shared" si="27"/>
        <v>A1_R2_C2Pays de la Loire2035_2050FeuillusPublic</v>
      </c>
    </row>
    <row r="1770" spans="1:14" x14ac:dyDescent="0.3">
      <c r="A1770" t="s">
        <v>221</v>
      </c>
      <c r="B1770" t="s">
        <v>18</v>
      </c>
      <c r="C1770" t="s">
        <v>214</v>
      </c>
      <c r="D1770" t="s">
        <v>115</v>
      </c>
      <c r="E1770" t="s">
        <v>112</v>
      </c>
      <c r="F1770">
        <v>153181</v>
      </c>
      <c r="G1770">
        <v>52434</v>
      </c>
      <c r="H1770">
        <v>10369</v>
      </c>
      <c r="I1770">
        <v>1133</v>
      </c>
      <c r="J1770">
        <v>92247</v>
      </c>
      <c r="K1770">
        <v>209762</v>
      </c>
      <c r="L1770">
        <v>104419</v>
      </c>
      <c r="M1770">
        <v>555144</v>
      </c>
      <c r="N1770" s="6" t="str">
        <f t="shared" si="27"/>
        <v>A1_R2_C3Pays de la Loire2020_2035RésineuxPrivé</v>
      </c>
    </row>
    <row r="1771" spans="1:14" x14ac:dyDescent="0.3">
      <c r="A1771" t="s">
        <v>221</v>
      </c>
      <c r="B1771" t="s">
        <v>18</v>
      </c>
      <c r="C1771" t="s">
        <v>214</v>
      </c>
      <c r="D1771" t="s">
        <v>115</v>
      </c>
      <c r="E1771" t="s">
        <v>113</v>
      </c>
      <c r="F1771">
        <v>60499</v>
      </c>
      <c r="G1771">
        <v>23055</v>
      </c>
      <c r="H1771">
        <v>21508</v>
      </c>
      <c r="I1771">
        <v>3749</v>
      </c>
      <c r="J1771">
        <v>-1179</v>
      </c>
      <c r="K1771">
        <v>85493</v>
      </c>
      <c r="L1771">
        <v>15697</v>
      </c>
      <c r="M1771">
        <v>95113</v>
      </c>
      <c r="N1771" s="6" t="str">
        <f t="shared" si="27"/>
        <v>A1_R2_C3Pays de la Loire2020_2035RésineuxPublic</v>
      </c>
    </row>
    <row r="1772" spans="1:14" x14ac:dyDescent="0.3">
      <c r="A1772" t="s">
        <v>221</v>
      </c>
      <c r="B1772" t="s">
        <v>18</v>
      </c>
      <c r="C1772" t="s">
        <v>214</v>
      </c>
      <c r="D1772" t="s">
        <v>114</v>
      </c>
      <c r="E1772" t="s">
        <v>112</v>
      </c>
      <c r="F1772">
        <v>189914</v>
      </c>
      <c r="G1772">
        <v>370155</v>
      </c>
      <c r="H1772">
        <v>3920</v>
      </c>
      <c r="I1772">
        <v>78945</v>
      </c>
      <c r="J1772">
        <v>235289</v>
      </c>
      <c r="K1772">
        <v>529051</v>
      </c>
      <c r="L1772">
        <v>525454</v>
      </c>
      <c r="M1772">
        <v>1463607</v>
      </c>
      <c r="N1772" s="6" t="str">
        <f t="shared" si="27"/>
        <v>A1_R2_C3Pays de la Loire2020_2035FeuillusPrivé</v>
      </c>
    </row>
    <row r="1773" spans="1:14" x14ac:dyDescent="0.3">
      <c r="A1773" t="s">
        <v>221</v>
      </c>
      <c r="B1773" t="s">
        <v>18</v>
      </c>
      <c r="C1773" t="s">
        <v>214</v>
      </c>
      <c r="D1773" t="s">
        <v>114</v>
      </c>
      <c r="E1773" t="s">
        <v>113</v>
      </c>
      <c r="F1773">
        <v>31303</v>
      </c>
      <c r="G1773">
        <v>57849</v>
      </c>
      <c r="H1773">
        <v>12922</v>
      </c>
      <c r="I1773">
        <v>870</v>
      </c>
      <c r="J1773">
        <v>-5867</v>
      </c>
      <c r="K1773">
        <v>80087</v>
      </c>
      <c r="L1773">
        <v>17984</v>
      </c>
      <c r="M1773">
        <v>82143</v>
      </c>
      <c r="N1773" s="6" t="str">
        <f t="shared" si="27"/>
        <v>A1_R2_C3Pays de la Loire2020_2035FeuillusPublic</v>
      </c>
    </row>
    <row r="1774" spans="1:14" x14ac:dyDescent="0.3">
      <c r="A1774" t="s">
        <v>221</v>
      </c>
      <c r="B1774" t="s">
        <v>18</v>
      </c>
      <c r="C1774" t="s">
        <v>215</v>
      </c>
      <c r="D1774" t="s">
        <v>115</v>
      </c>
      <c r="E1774" t="s">
        <v>112</v>
      </c>
      <c r="F1774">
        <v>141036</v>
      </c>
      <c r="G1774">
        <v>45635</v>
      </c>
      <c r="H1774">
        <v>5412</v>
      </c>
      <c r="I1774">
        <v>263</v>
      </c>
      <c r="J1774">
        <v>86078</v>
      </c>
      <c r="K1774">
        <v>188065</v>
      </c>
      <c r="L1774">
        <v>118221</v>
      </c>
      <c r="M1774">
        <v>525198</v>
      </c>
      <c r="N1774" s="6" t="str">
        <f t="shared" si="27"/>
        <v>A1_R2_C3Pays de la Loire2035_2050RésineuxPrivé</v>
      </c>
    </row>
    <row r="1775" spans="1:14" x14ac:dyDescent="0.3">
      <c r="A1775" t="s">
        <v>221</v>
      </c>
      <c r="B1775" t="s">
        <v>18</v>
      </c>
      <c r="C1775" t="s">
        <v>215</v>
      </c>
      <c r="D1775" t="s">
        <v>115</v>
      </c>
      <c r="E1775" t="s">
        <v>113</v>
      </c>
      <c r="F1775">
        <v>57129</v>
      </c>
      <c r="G1775">
        <v>17252</v>
      </c>
      <c r="H1775">
        <v>28102</v>
      </c>
      <c r="I1775">
        <v>0</v>
      </c>
      <c r="J1775">
        <v>-6449</v>
      </c>
      <c r="K1775">
        <v>75335</v>
      </c>
      <c r="L1775">
        <v>21987</v>
      </c>
      <c r="M1775">
        <v>77296</v>
      </c>
      <c r="N1775" s="6" t="str">
        <f t="shared" si="27"/>
        <v>A1_R2_C3Pays de la Loire2035_2050RésineuxPublic</v>
      </c>
    </row>
    <row r="1776" spans="1:14" x14ac:dyDescent="0.3">
      <c r="A1776" t="s">
        <v>221</v>
      </c>
      <c r="B1776" t="s">
        <v>18</v>
      </c>
      <c r="C1776" t="s">
        <v>215</v>
      </c>
      <c r="D1776" t="s">
        <v>114</v>
      </c>
      <c r="E1776" t="s">
        <v>112</v>
      </c>
      <c r="F1776">
        <v>146737</v>
      </c>
      <c r="G1776">
        <v>307136</v>
      </c>
      <c r="H1776">
        <v>3111</v>
      </c>
      <c r="I1776">
        <v>846</v>
      </c>
      <c r="J1776">
        <v>292416</v>
      </c>
      <c r="K1776">
        <v>418295</v>
      </c>
      <c r="L1776">
        <v>561411</v>
      </c>
      <c r="M1776">
        <v>1501460</v>
      </c>
      <c r="N1776" s="6" t="str">
        <f t="shared" si="27"/>
        <v>A1_R2_C3Pays de la Loire2035_2050FeuillusPrivé</v>
      </c>
    </row>
    <row r="1777" spans="1:14" x14ac:dyDescent="0.3">
      <c r="A1777" t="s">
        <v>221</v>
      </c>
      <c r="B1777" t="s">
        <v>18</v>
      </c>
      <c r="C1777" t="s">
        <v>215</v>
      </c>
      <c r="D1777" t="s">
        <v>114</v>
      </c>
      <c r="E1777" t="s">
        <v>113</v>
      </c>
      <c r="F1777">
        <v>27729</v>
      </c>
      <c r="G1777">
        <v>48218</v>
      </c>
      <c r="H1777">
        <v>14755</v>
      </c>
      <c r="I1777">
        <v>0</v>
      </c>
      <c r="J1777">
        <v>-5728</v>
      </c>
      <c r="K1777">
        <v>67558</v>
      </c>
      <c r="L1777">
        <v>21003</v>
      </c>
      <c r="M1777">
        <v>73108</v>
      </c>
      <c r="N1777" s="6" t="str">
        <f t="shared" si="27"/>
        <v>A1_R2_C3Pays de la Loire2035_2050FeuillusPublic</v>
      </c>
    </row>
    <row r="1778" spans="1:14" x14ac:dyDescent="0.3">
      <c r="A1778" t="s">
        <v>221</v>
      </c>
      <c r="B1778" t="s">
        <v>19</v>
      </c>
      <c r="C1778" t="s">
        <v>214</v>
      </c>
      <c r="D1778" t="s">
        <v>115</v>
      </c>
      <c r="E1778" t="s">
        <v>112</v>
      </c>
      <c r="F1778">
        <v>291138</v>
      </c>
      <c r="G1778">
        <v>94818</v>
      </c>
      <c r="H1778">
        <v>14962</v>
      </c>
      <c r="I1778">
        <v>16390</v>
      </c>
      <c r="J1778">
        <v>54679</v>
      </c>
      <c r="K1778">
        <v>391850</v>
      </c>
      <c r="L1778">
        <v>64760</v>
      </c>
      <c r="M1778">
        <v>595212</v>
      </c>
      <c r="N1778" s="6" t="str">
        <f t="shared" si="27"/>
        <v>A2_R1_C1Pays de la Loire2020_2035RésineuxPrivé</v>
      </c>
    </row>
    <row r="1779" spans="1:14" x14ac:dyDescent="0.3">
      <c r="A1779" t="s">
        <v>221</v>
      </c>
      <c r="B1779" t="s">
        <v>19</v>
      </c>
      <c r="C1779" t="s">
        <v>214</v>
      </c>
      <c r="D1779" t="s">
        <v>115</v>
      </c>
      <c r="E1779" t="s">
        <v>113</v>
      </c>
      <c r="F1779">
        <v>70585</v>
      </c>
      <c r="G1779">
        <v>26888</v>
      </c>
      <c r="H1779">
        <v>14042</v>
      </c>
      <c r="I1779">
        <v>3815</v>
      </c>
      <c r="J1779">
        <v>-1418</v>
      </c>
      <c r="K1779">
        <v>99772</v>
      </c>
      <c r="L1779">
        <v>10213</v>
      </c>
      <c r="M1779">
        <v>102991</v>
      </c>
      <c r="N1779" s="6" t="str">
        <f t="shared" si="27"/>
        <v>A2_R1_C1Pays de la Loire2020_2035RésineuxPublic</v>
      </c>
    </row>
    <row r="1780" spans="1:14" x14ac:dyDescent="0.3">
      <c r="A1780" t="s">
        <v>221</v>
      </c>
      <c r="B1780" t="s">
        <v>19</v>
      </c>
      <c r="C1780" t="s">
        <v>214</v>
      </c>
      <c r="D1780" t="s">
        <v>114</v>
      </c>
      <c r="E1780" t="s">
        <v>112</v>
      </c>
      <c r="F1780">
        <v>243369</v>
      </c>
      <c r="G1780">
        <v>587380</v>
      </c>
      <c r="H1780">
        <v>9944</v>
      </c>
      <c r="I1780">
        <v>151375</v>
      </c>
      <c r="J1780">
        <v>259662</v>
      </c>
      <c r="K1780">
        <v>774582</v>
      </c>
      <c r="L1780">
        <v>353047</v>
      </c>
      <c r="M1780">
        <v>1594206</v>
      </c>
      <c r="N1780" s="6" t="str">
        <f t="shared" si="27"/>
        <v>A2_R1_C1Pays de la Loire2020_2035FeuillusPrivé</v>
      </c>
    </row>
    <row r="1781" spans="1:14" x14ac:dyDescent="0.3">
      <c r="A1781" t="s">
        <v>221</v>
      </c>
      <c r="B1781" t="s">
        <v>19</v>
      </c>
      <c r="C1781" t="s">
        <v>214</v>
      </c>
      <c r="D1781" t="s">
        <v>114</v>
      </c>
      <c r="E1781" t="s">
        <v>113</v>
      </c>
      <c r="F1781">
        <v>37846</v>
      </c>
      <c r="G1781">
        <v>70812</v>
      </c>
      <c r="H1781">
        <v>8468</v>
      </c>
      <c r="I1781">
        <v>7539</v>
      </c>
      <c r="J1781">
        <v>-8665</v>
      </c>
      <c r="K1781">
        <v>97583</v>
      </c>
      <c r="L1781">
        <v>11612</v>
      </c>
      <c r="M1781">
        <v>87807</v>
      </c>
      <c r="N1781" s="6" t="str">
        <f t="shared" si="27"/>
        <v>A2_R1_C1Pays de la Loire2020_2035FeuillusPublic</v>
      </c>
    </row>
    <row r="1782" spans="1:14" x14ac:dyDescent="0.3">
      <c r="A1782" t="s">
        <v>221</v>
      </c>
      <c r="B1782" t="s">
        <v>19</v>
      </c>
      <c r="C1782" t="s">
        <v>215</v>
      </c>
      <c r="D1782" t="s">
        <v>115</v>
      </c>
      <c r="E1782" t="s">
        <v>112</v>
      </c>
      <c r="F1782">
        <v>353429</v>
      </c>
      <c r="G1782">
        <v>110805</v>
      </c>
      <c r="H1782">
        <v>11296</v>
      </c>
      <c r="I1782">
        <v>10658</v>
      </c>
      <c r="J1782">
        <v>31190</v>
      </c>
      <c r="K1782">
        <v>467181</v>
      </c>
      <c r="L1782">
        <v>46061</v>
      </c>
      <c r="M1782">
        <v>588398</v>
      </c>
      <c r="N1782" s="6" t="str">
        <f t="shared" si="27"/>
        <v>A2_R1_C1Pays de la Loire2035_2050RésineuxPrivé</v>
      </c>
    </row>
    <row r="1783" spans="1:14" x14ac:dyDescent="0.3">
      <c r="A1783" t="s">
        <v>221</v>
      </c>
      <c r="B1783" t="s">
        <v>19</v>
      </c>
      <c r="C1783" t="s">
        <v>215</v>
      </c>
      <c r="D1783" t="s">
        <v>115</v>
      </c>
      <c r="E1783" t="s">
        <v>113</v>
      </c>
      <c r="F1783">
        <v>70179</v>
      </c>
      <c r="G1783">
        <v>22840</v>
      </c>
      <c r="H1783">
        <v>13259</v>
      </c>
      <c r="I1783">
        <v>0</v>
      </c>
      <c r="J1783">
        <v>-4036</v>
      </c>
      <c r="K1783">
        <v>94468</v>
      </c>
      <c r="L1783">
        <v>7855</v>
      </c>
      <c r="M1783">
        <v>88603</v>
      </c>
      <c r="N1783" s="6" t="str">
        <f t="shared" si="27"/>
        <v>A2_R1_C1Pays de la Loire2035_2050RésineuxPublic</v>
      </c>
    </row>
    <row r="1784" spans="1:14" x14ac:dyDescent="0.3">
      <c r="A1784" t="s">
        <v>221</v>
      </c>
      <c r="B1784" t="s">
        <v>19</v>
      </c>
      <c r="C1784" t="s">
        <v>215</v>
      </c>
      <c r="D1784" t="s">
        <v>114</v>
      </c>
      <c r="E1784" t="s">
        <v>112</v>
      </c>
      <c r="F1784">
        <v>276147</v>
      </c>
      <c r="G1784">
        <v>726056</v>
      </c>
      <c r="H1784">
        <v>23724</v>
      </c>
      <c r="I1784">
        <v>11155</v>
      </c>
      <c r="J1784">
        <v>327356</v>
      </c>
      <c r="K1784">
        <v>906936</v>
      </c>
      <c r="L1784">
        <v>267668</v>
      </c>
      <c r="M1784">
        <v>1794369</v>
      </c>
      <c r="N1784" s="6" t="str">
        <f t="shared" si="27"/>
        <v>A2_R1_C1Pays de la Loire2035_2050FeuillusPrivé</v>
      </c>
    </row>
    <row r="1785" spans="1:14" x14ac:dyDescent="0.3">
      <c r="A1785" t="s">
        <v>221</v>
      </c>
      <c r="B1785" t="s">
        <v>19</v>
      </c>
      <c r="C1785" t="s">
        <v>215</v>
      </c>
      <c r="D1785" t="s">
        <v>114</v>
      </c>
      <c r="E1785" t="s">
        <v>113</v>
      </c>
      <c r="F1785">
        <v>37723</v>
      </c>
      <c r="G1785">
        <v>65268</v>
      </c>
      <c r="H1785">
        <v>7013</v>
      </c>
      <c r="I1785">
        <v>0</v>
      </c>
      <c r="J1785">
        <v>-6201</v>
      </c>
      <c r="K1785">
        <v>91159</v>
      </c>
      <c r="L1785">
        <v>8561</v>
      </c>
      <c r="M1785">
        <v>83568</v>
      </c>
      <c r="N1785" s="6" t="str">
        <f t="shared" si="27"/>
        <v>A2_R1_C1Pays de la Loire2035_2050FeuillusPublic</v>
      </c>
    </row>
    <row r="1786" spans="1:14" x14ac:dyDescent="0.3">
      <c r="A1786" t="s">
        <v>221</v>
      </c>
      <c r="B1786" t="s">
        <v>20</v>
      </c>
      <c r="C1786" t="s">
        <v>214</v>
      </c>
      <c r="D1786" t="s">
        <v>115</v>
      </c>
      <c r="E1786" t="s">
        <v>112</v>
      </c>
      <c r="F1786">
        <v>291138</v>
      </c>
      <c r="G1786">
        <v>94818</v>
      </c>
      <c r="H1786">
        <v>14962</v>
      </c>
      <c r="I1786">
        <v>16390</v>
      </c>
      <c r="J1786">
        <v>54679</v>
      </c>
      <c r="K1786">
        <v>391850</v>
      </c>
      <c r="L1786">
        <v>64760</v>
      </c>
      <c r="M1786">
        <v>595212</v>
      </c>
      <c r="N1786" s="6" t="str">
        <f t="shared" si="27"/>
        <v>A2_R1_C2Pays de la Loire2020_2035RésineuxPrivé</v>
      </c>
    </row>
    <row r="1787" spans="1:14" x14ac:dyDescent="0.3">
      <c r="A1787" t="s">
        <v>221</v>
      </c>
      <c r="B1787" t="s">
        <v>20</v>
      </c>
      <c r="C1787" t="s">
        <v>214</v>
      </c>
      <c r="D1787" t="s">
        <v>115</v>
      </c>
      <c r="E1787" t="s">
        <v>113</v>
      </c>
      <c r="F1787">
        <v>70585</v>
      </c>
      <c r="G1787">
        <v>26888</v>
      </c>
      <c r="H1787">
        <v>14042</v>
      </c>
      <c r="I1787">
        <v>3815</v>
      </c>
      <c r="J1787">
        <v>-1418</v>
      </c>
      <c r="K1787">
        <v>99772</v>
      </c>
      <c r="L1787">
        <v>10213</v>
      </c>
      <c r="M1787">
        <v>102991</v>
      </c>
      <c r="N1787" s="6" t="str">
        <f t="shared" si="27"/>
        <v>A2_R1_C2Pays de la Loire2020_2035RésineuxPublic</v>
      </c>
    </row>
    <row r="1788" spans="1:14" x14ac:dyDescent="0.3">
      <c r="A1788" t="s">
        <v>221</v>
      </c>
      <c r="B1788" t="s">
        <v>20</v>
      </c>
      <c r="C1788" t="s">
        <v>214</v>
      </c>
      <c r="D1788" t="s">
        <v>114</v>
      </c>
      <c r="E1788" t="s">
        <v>112</v>
      </c>
      <c r="F1788">
        <v>243369</v>
      </c>
      <c r="G1788">
        <v>587380</v>
      </c>
      <c r="H1788">
        <v>9944</v>
      </c>
      <c r="I1788">
        <v>151375</v>
      </c>
      <c r="J1788">
        <v>259662</v>
      </c>
      <c r="K1788">
        <v>774582</v>
      </c>
      <c r="L1788">
        <v>353047</v>
      </c>
      <c r="M1788">
        <v>1594206</v>
      </c>
      <c r="N1788" s="6" t="str">
        <f t="shared" si="27"/>
        <v>A2_R1_C2Pays de la Loire2020_2035FeuillusPrivé</v>
      </c>
    </row>
    <row r="1789" spans="1:14" x14ac:dyDescent="0.3">
      <c r="A1789" t="s">
        <v>221</v>
      </c>
      <c r="B1789" t="s">
        <v>20</v>
      </c>
      <c r="C1789" t="s">
        <v>214</v>
      </c>
      <c r="D1789" t="s">
        <v>114</v>
      </c>
      <c r="E1789" t="s">
        <v>113</v>
      </c>
      <c r="F1789">
        <v>37846</v>
      </c>
      <c r="G1789">
        <v>70812</v>
      </c>
      <c r="H1789">
        <v>8468</v>
      </c>
      <c r="I1789">
        <v>7539</v>
      </c>
      <c r="J1789">
        <v>-8665</v>
      </c>
      <c r="K1789">
        <v>97583</v>
      </c>
      <c r="L1789">
        <v>11612</v>
      </c>
      <c r="M1789">
        <v>87807</v>
      </c>
      <c r="N1789" s="6" t="str">
        <f t="shared" si="27"/>
        <v>A2_R1_C2Pays de la Loire2020_2035FeuillusPublic</v>
      </c>
    </row>
    <row r="1790" spans="1:14" x14ac:dyDescent="0.3">
      <c r="A1790" t="s">
        <v>221</v>
      </c>
      <c r="B1790" t="s">
        <v>20</v>
      </c>
      <c r="C1790" t="s">
        <v>215</v>
      </c>
      <c r="D1790" t="s">
        <v>115</v>
      </c>
      <c r="E1790" t="s">
        <v>112</v>
      </c>
      <c r="F1790">
        <v>280767</v>
      </c>
      <c r="G1790">
        <v>88661</v>
      </c>
      <c r="H1790">
        <v>12158</v>
      </c>
      <c r="I1790">
        <v>10422</v>
      </c>
      <c r="J1790">
        <v>42934</v>
      </c>
      <c r="K1790">
        <v>371772</v>
      </c>
      <c r="L1790">
        <v>81243</v>
      </c>
      <c r="M1790">
        <v>558440</v>
      </c>
      <c r="N1790" s="6" t="str">
        <f t="shared" si="27"/>
        <v>A2_R1_C2Pays de la Loire2035_2050RésineuxPrivé</v>
      </c>
    </row>
    <row r="1791" spans="1:14" x14ac:dyDescent="0.3">
      <c r="A1791" t="s">
        <v>221</v>
      </c>
      <c r="B1791" t="s">
        <v>20</v>
      </c>
      <c r="C1791" t="s">
        <v>215</v>
      </c>
      <c r="D1791" t="s">
        <v>115</v>
      </c>
      <c r="E1791" t="s">
        <v>113</v>
      </c>
      <c r="F1791">
        <v>65882</v>
      </c>
      <c r="G1791">
        <v>20455</v>
      </c>
      <c r="H1791">
        <v>23147</v>
      </c>
      <c r="I1791">
        <v>0</v>
      </c>
      <c r="J1791">
        <v>-5498</v>
      </c>
      <c r="K1791">
        <v>87531</v>
      </c>
      <c r="L1791">
        <v>13434</v>
      </c>
      <c r="M1791">
        <v>83277</v>
      </c>
      <c r="N1791" s="6" t="str">
        <f t="shared" si="27"/>
        <v>A2_R1_C2Pays de la Loire2035_2050RésineuxPublic</v>
      </c>
    </row>
    <row r="1792" spans="1:14" x14ac:dyDescent="0.3">
      <c r="A1792" t="s">
        <v>221</v>
      </c>
      <c r="B1792" t="s">
        <v>20</v>
      </c>
      <c r="C1792" t="s">
        <v>215</v>
      </c>
      <c r="D1792" t="s">
        <v>114</v>
      </c>
      <c r="E1792" t="s">
        <v>112</v>
      </c>
      <c r="F1792">
        <v>207846</v>
      </c>
      <c r="G1792">
        <v>478403</v>
      </c>
      <c r="H1792">
        <v>11290</v>
      </c>
      <c r="I1792">
        <v>11033</v>
      </c>
      <c r="J1792">
        <v>292762</v>
      </c>
      <c r="K1792">
        <v>627109</v>
      </c>
      <c r="L1792">
        <v>493251</v>
      </c>
      <c r="M1792">
        <v>1654344</v>
      </c>
      <c r="N1792" s="6" t="str">
        <f t="shared" si="27"/>
        <v>A2_R1_C2Pays de la Loire2035_2050FeuillusPrivé</v>
      </c>
    </row>
    <row r="1793" spans="1:14" x14ac:dyDescent="0.3">
      <c r="A1793" t="s">
        <v>221</v>
      </c>
      <c r="B1793" t="s">
        <v>20</v>
      </c>
      <c r="C1793" t="s">
        <v>215</v>
      </c>
      <c r="D1793" t="s">
        <v>114</v>
      </c>
      <c r="E1793" t="s">
        <v>113</v>
      </c>
      <c r="F1793">
        <v>34151</v>
      </c>
      <c r="G1793">
        <v>58485</v>
      </c>
      <c r="H1793">
        <v>12271</v>
      </c>
      <c r="I1793">
        <v>0</v>
      </c>
      <c r="J1793">
        <v>-9381</v>
      </c>
      <c r="K1793">
        <v>82070</v>
      </c>
      <c r="L1793">
        <v>16625</v>
      </c>
      <c r="M1793">
        <v>76525</v>
      </c>
      <c r="N1793" s="6" t="str">
        <f t="shared" si="27"/>
        <v>A2_R1_C2Pays de la Loire2035_2050FeuillusPublic</v>
      </c>
    </row>
    <row r="1794" spans="1:14" x14ac:dyDescent="0.3">
      <c r="A1794" t="s">
        <v>221</v>
      </c>
      <c r="B1794" t="s">
        <v>21</v>
      </c>
      <c r="C1794" t="s">
        <v>214</v>
      </c>
      <c r="D1794" t="s">
        <v>115</v>
      </c>
      <c r="E1794" t="s">
        <v>112</v>
      </c>
      <c r="F1794">
        <v>208134</v>
      </c>
      <c r="G1794">
        <v>70137</v>
      </c>
      <c r="H1794">
        <v>14589</v>
      </c>
      <c r="I1794">
        <v>16235</v>
      </c>
      <c r="J1794">
        <v>68409</v>
      </c>
      <c r="K1794">
        <v>282973</v>
      </c>
      <c r="L1794">
        <v>99996</v>
      </c>
      <c r="M1794">
        <v>558722</v>
      </c>
      <c r="N1794" s="6" t="str">
        <f t="shared" si="27"/>
        <v>A2_R1_C3Pays de la Loire2020_2035RésineuxPrivé</v>
      </c>
    </row>
    <row r="1795" spans="1:14" x14ac:dyDescent="0.3">
      <c r="A1795" t="s">
        <v>221</v>
      </c>
      <c r="B1795" t="s">
        <v>21</v>
      </c>
      <c r="C1795" t="s">
        <v>214</v>
      </c>
      <c r="D1795" t="s">
        <v>115</v>
      </c>
      <c r="E1795" t="s">
        <v>113</v>
      </c>
      <c r="F1795">
        <v>61739</v>
      </c>
      <c r="G1795">
        <v>23376</v>
      </c>
      <c r="H1795">
        <v>21934</v>
      </c>
      <c r="I1795">
        <v>3701</v>
      </c>
      <c r="J1795">
        <v>-1309</v>
      </c>
      <c r="K1795">
        <v>87102</v>
      </c>
      <c r="L1795">
        <v>14922</v>
      </c>
      <c r="M1795">
        <v>95533</v>
      </c>
      <c r="N1795" s="6" t="str">
        <f t="shared" ref="N1795:N1858" si="28">B1795&amp;A1795&amp;C1795&amp;D1795&amp;E1795</f>
        <v>A2_R1_C3Pays de la Loire2020_2035RésineuxPublic</v>
      </c>
    </row>
    <row r="1796" spans="1:14" x14ac:dyDescent="0.3">
      <c r="A1796" t="s">
        <v>221</v>
      </c>
      <c r="B1796" t="s">
        <v>21</v>
      </c>
      <c r="C1796" t="s">
        <v>214</v>
      </c>
      <c r="D1796" t="s">
        <v>114</v>
      </c>
      <c r="E1796" t="s">
        <v>112</v>
      </c>
      <c r="F1796">
        <v>205992</v>
      </c>
      <c r="G1796">
        <v>440310</v>
      </c>
      <c r="H1796">
        <v>6443</v>
      </c>
      <c r="I1796">
        <v>148355</v>
      </c>
      <c r="J1796">
        <v>197940</v>
      </c>
      <c r="K1796">
        <v>608429</v>
      </c>
      <c r="L1796">
        <v>516545</v>
      </c>
      <c r="M1796">
        <v>1459618</v>
      </c>
      <c r="N1796" s="6" t="str">
        <f t="shared" si="28"/>
        <v>A2_R1_C3Pays de la Loire2020_2035FeuillusPrivé</v>
      </c>
    </row>
    <row r="1797" spans="1:14" x14ac:dyDescent="0.3">
      <c r="A1797" t="s">
        <v>221</v>
      </c>
      <c r="B1797" t="s">
        <v>21</v>
      </c>
      <c r="C1797" t="s">
        <v>214</v>
      </c>
      <c r="D1797" t="s">
        <v>114</v>
      </c>
      <c r="E1797" t="s">
        <v>113</v>
      </c>
      <c r="F1797">
        <v>33913</v>
      </c>
      <c r="G1797">
        <v>62872</v>
      </c>
      <c r="H1797">
        <v>12861</v>
      </c>
      <c r="I1797">
        <v>7504</v>
      </c>
      <c r="J1797">
        <v>-9853</v>
      </c>
      <c r="K1797">
        <v>86952</v>
      </c>
      <c r="L1797">
        <v>17730</v>
      </c>
      <c r="M1797">
        <v>81148</v>
      </c>
      <c r="N1797" s="6" t="str">
        <f t="shared" si="28"/>
        <v>A2_R1_C3Pays de la Loire2020_2035FeuillusPublic</v>
      </c>
    </row>
    <row r="1798" spans="1:14" x14ac:dyDescent="0.3">
      <c r="A1798" t="s">
        <v>221</v>
      </c>
      <c r="B1798" t="s">
        <v>21</v>
      </c>
      <c r="C1798" t="s">
        <v>215</v>
      </c>
      <c r="D1798" t="s">
        <v>115</v>
      </c>
      <c r="E1798" t="s">
        <v>112</v>
      </c>
      <c r="F1798">
        <v>207822</v>
      </c>
      <c r="G1798">
        <v>65846</v>
      </c>
      <c r="H1798">
        <v>9479</v>
      </c>
      <c r="I1798">
        <v>8663</v>
      </c>
      <c r="J1798">
        <v>60266</v>
      </c>
      <c r="K1798">
        <v>275689</v>
      </c>
      <c r="L1798">
        <v>115035</v>
      </c>
      <c r="M1798">
        <v>541384</v>
      </c>
      <c r="N1798" s="6" t="str">
        <f t="shared" si="28"/>
        <v>A2_R1_C3Pays de la Loire2035_2050RésineuxPrivé</v>
      </c>
    </row>
    <row r="1799" spans="1:14" x14ac:dyDescent="0.3">
      <c r="A1799" t="s">
        <v>221</v>
      </c>
      <c r="B1799" t="s">
        <v>21</v>
      </c>
      <c r="C1799" t="s">
        <v>215</v>
      </c>
      <c r="D1799" t="s">
        <v>115</v>
      </c>
      <c r="E1799" t="s">
        <v>113</v>
      </c>
      <c r="F1799">
        <v>63161</v>
      </c>
      <c r="G1799">
        <v>19075</v>
      </c>
      <c r="H1799">
        <v>29453</v>
      </c>
      <c r="I1799">
        <v>0</v>
      </c>
      <c r="J1799">
        <v>-7374</v>
      </c>
      <c r="K1799">
        <v>83333</v>
      </c>
      <c r="L1799">
        <v>17332</v>
      </c>
      <c r="M1799">
        <v>77954</v>
      </c>
      <c r="N1799" s="6" t="str">
        <f t="shared" si="28"/>
        <v>A2_R1_C3Pays de la Loire2035_2050RésineuxPublic</v>
      </c>
    </row>
    <row r="1800" spans="1:14" x14ac:dyDescent="0.3">
      <c r="A1800" t="s">
        <v>221</v>
      </c>
      <c r="B1800" t="s">
        <v>21</v>
      </c>
      <c r="C1800" t="s">
        <v>215</v>
      </c>
      <c r="D1800" t="s">
        <v>114</v>
      </c>
      <c r="E1800" t="s">
        <v>112</v>
      </c>
      <c r="F1800">
        <v>172432</v>
      </c>
      <c r="G1800">
        <v>359267</v>
      </c>
      <c r="H1800">
        <v>4937</v>
      </c>
      <c r="I1800">
        <v>10043</v>
      </c>
      <c r="J1800">
        <v>261380</v>
      </c>
      <c r="K1800">
        <v>487539</v>
      </c>
      <c r="L1800">
        <v>540950</v>
      </c>
      <c r="M1800">
        <v>1494467</v>
      </c>
      <c r="N1800" s="6" t="str">
        <f t="shared" si="28"/>
        <v>A2_R1_C3Pays de la Loire2035_2050FeuillusPrivé</v>
      </c>
    </row>
    <row r="1801" spans="1:14" x14ac:dyDescent="0.3">
      <c r="A1801" t="s">
        <v>221</v>
      </c>
      <c r="B1801" t="s">
        <v>21</v>
      </c>
      <c r="C1801" t="s">
        <v>215</v>
      </c>
      <c r="D1801" t="s">
        <v>114</v>
      </c>
      <c r="E1801" t="s">
        <v>113</v>
      </c>
      <c r="F1801">
        <v>31801</v>
      </c>
      <c r="G1801">
        <v>53345</v>
      </c>
      <c r="H1801">
        <v>14371</v>
      </c>
      <c r="I1801">
        <v>0</v>
      </c>
      <c r="J1801">
        <v>-10411</v>
      </c>
      <c r="K1801">
        <v>75471</v>
      </c>
      <c r="L1801">
        <v>19836</v>
      </c>
      <c r="M1801">
        <v>71447</v>
      </c>
      <c r="N1801" s="6" t="str">
        <f t="shared" si="28"/>
        <v>A2_R1_C3Pays de la Loire2035_2050FeuillusPublic</v>
      </c>
    </row>
    <row r="1802" spans="1:14" x14ac:dyDescent="0.3">
      <c r="A1802" t="s">
        <v>221</v>
      </c>
      <c r="B1802" t="s">
        <v>22</v>
      </c>
      <c r="C1802" t="s">
        <v>214</v>
      </c>
      <c r="D1802" t="s">
        <v>115</v>
      </c>
      <c r="E1802" t="s">
        <v>112</v>
      </c>
      <c r="F1802">
        <v>286456</v>
      </c>
      <c r="G1802">
        <v>93438</v>
      </c>
      <c r="H1802">
        <v>15117</v>
      </c>
      <c r="I1802">
        <v>1226</v>
      </c>
      <c r="J1802">
        <v>53869</v>
      </c>
      <c r="K1802">
        <v>386042</v>
      </c>
      <c r="L1802">
        <v>59966</v>
      </c>
      <c r="M1802">
        <v>581953</v>
      </c>
      <c r="N1802" s="6" t="str">
        <f t="shared" si="28"/>
        <v>A2_R2_C1Pays de la Loire2020_2035RésineuxPrivé</v>
      </c>
    </row>
    <row r="1803" spans="1:14" x14ac:dyDescent="0.3">
      <c r="A1803" t="s">
        <v>221</v>
      </c>
      <c r="B1803" t="s">
        <v>22</v>
      </c>
      <c r="C1803" t="s">
        <v>214</v>
      </c>
      <c r="D1803" t="s">
        <v>115</v>
      </c>
      <c r="E1803" t="s">
        <v>113</v>
      </c>
      <c r="F1803">
        <v>71134</v>
      </c>
      <c r="G1803">
        <v>27072</v>
      </c>
      <c r="H1803">
        <v>13856</v>
      </c>
      <c r="I1803">
        <v>3795</v>
      </c>
      <c r="J1803">
        <v>-1903</v>
      </c>
      <c r="K1803">
        <v>100517</v>
      </c>
      <c r="L1803">
        <v>10018</v>
      </c>
      <c r="M1803">
        <v>102171</v>
      </c>
      <c r="N1803" s="6" t="str">
        <f t="shared" si="28"/>
        <v>A2_R2_C1Pays de la Loire2020_2035RésineuxPublic</v>
      </c>
    </row>
    <row r="1804" spans="1:14" x14ac:dyDescent="0.3">
      <c r="A1804" t="s">
        <v>221</v>
      </c>
      <c r="B1804" t="s">
        <v>22</v>
      </c>
      <c r="C1804" t="s">
        <v>214</v>
      </c>
      <c r="D1804" t="s">
        <v>114</v>
      </c>
      <c r="E1804" t="s">
        <v>112</v>
      </c>
      <c r="F1804">
        <v>242375</v>
      </c>
      <c r="G1804">
        <v>564820</v>
      </c>
      <c r="H1804">
        <v>10830</v>
      </c>
      <c r="I1804">
        <v>80394</v>
      </c>
      <c r="J1804">
        <v>269828</v>
      </c>
      <c r="K1804">
        <v>751488</v>
      </c>
      <c r="L1804">
        <v>352321</v>
      </c>
      <c r="M1804">
        <v>1593142</v>
      </c>
      <c r="N1804" s="6" t="str">
        <f t="shared" si="28"/>
        <v>A2_R2_C1Pays de la Loire2020_2035FeuillusPrivé</v>
      </c>
    </row>
    <row r="1805" spans="1:14" x14ac:dyDescent="0.3">
      <c r="A1805" t="s">
        <v>221</v>
      </c>
      <c r="B1805" t="s">
        <v>22</v>
      </c>
      <c r="C1805" t="s">
        <v>214</v>
      </c>
      <c r="D1805" t="s">
        <v>114</v>
      </c>
      <c r="E1805" t="s">
        <v>113</v>
      </c>
      <c r="F1805">
        <v>36845</v>
      </c>
      <c r="G1805">
        <v>68451</v>
      </c>
      <c r="H1805">
        <v>8527</v>
      </c>
      <c r="I1805">
        <v>853</v>
      </c>
      <c r="J1805">
        <v>-6710</v>
      </c>
      <c r="K1805">
        <v>94501</v>
      </c>
      <c r="L1805">
        <v>11578</v>
      </c>
      <c r="M1805">
        <v>88502</v>
      </c>
      <c r="N1805" s="6" t="str">
        <f t="shared" si="28"/>
        <v>A2_R2_C1Pays de la Loire2020_2035FeuillusPublic</v>
      </c>
    </row>
    <row r="1806" spans="1:14" x14ac:dyDescent="0.3">
      <c r="A1806" t="s">
        <v>221</v>
      </c>
      <c r="B1806" t="s">
        <v>22</v>
      </c>
      <c r="C1806" t="s">
        <v>215</v>
      </c>
      <c r="D1806" t="s">
        <v>115</v>
      </c>
      <c r="E1806" t="s">
        <v>112</v>
      </c>
      <c r="F1806">
        <v>345024</v>
      </c>
      <c r="G1806">
        <v>106367</v>
      </c>
      <c r="H1806">
        <v>11256</v>
      </c>
      <c r="I1806">
        <v>327</v>
      </c>
      <c r="J1806">
        <v>23389</v>
      </c>
      <c r="K1806">
        <v>454084</v>
      </c>
      <c r="L1806">
        <v>36807</v>
      </c>
      <c r="M1806">
        <v>544180</v>
      </c>
      <c r="N1806" s="6" t="str">
        <f t="shared" si="28"/>
        <v>A2_R2_C1Pays de la Loire2035_2050RésineuxPrivé</v>
      </c>
    </row>
    <row r="1807" spans="1:14" x14ac:dyDescent="0.3">
      <c r="A1807" t="s">
        <v>221</v>
      </c>
      <c r="B1807" t="s">
        <v>22</v>
      </c>
      <c r="C1807" t="s">
        <v>215</v>
      </c>
      <c r="D1807" t="s">
        <v>115</v>
      </c>
      <c r="E1807" t="s">
        <v>113</v>
      </c>
      <c r="F1807">
        <v>69866</v>
      </c>
      <c r="G1807">
        <v>22881</v>
      </c>
      <c r="H1807">
        <v>13175</v>
      </c>
      <c r="I1807">
        <v>0</v>
      </c>
      <c r="J1807">
        <v>-4285</v>
      </c>
      <c r="K1807">
        <v>94205</v>
      </c>
      <c r="L1807">
        <v>7629</v>
      </c>
      <c r="M1807">
        <v>87482</v>
      </c>
      <c r="N1807" s="6" t="str">
        <f t="shared" si="28"/>
        <v>A2_R2_C1Pays de la Loire2035_2050RésineuxPublic</v>
      </c>
    </row>
    <row r="1808" spans="1:14" x14ac:dyDescent="0.3">
      <c r="A1808" t="s">
        <v>221</v>
      </c>
      <c r="B1808" t="s">
        <v>22</v>
      </c>
      <c r="C1808" t="s">
        <v>215</v>
      </c>
      <c r="D1808" t="s">
        <v>114</v>
      </c>
      <c r="E1808" t="s">
        <v>112</v>
      </c>
      <c r="F1808">
        <v>266340</v>
      </c>
      <c r="G1808">
        <v>713992</v>
      </c>
      <c r="H1808">
        <v>22050</v>
      </c>
      <c r="I1808">
        <v>935</v>
      </c>
      <c r="J1808">
        <v>334578</v>
      </c>
      <c r="K1808">
        <v>887063</v>
      </c>
      <c r="L1808">
        <v>272068</v>
      </c>
      <c r="M1808">
        <v>1791607</v>
      </c>
      <c r="N1808" s="6" t="str">
        <f t="shared" si="28"/>
        <v>A2_R2_C1Pays de la Loire2035_2050FeuillusPrivé</v>
      </c>
    </row>
    <row r="1809" spans="1:14" x14ac:dyDescent="0.3">
      <c r="A1809" t="s">
        <v>221</v>
      </c>
      <c r="B1809" t="s">
        <v>22</v>
      </c>
      <c r="C1809" t="s">
        <v>215</v>
      </c>
      <c r="D1809" t="s">
        <v>114</v>
      </c>
      <c r="E1809" t="s">
        <v>113</v>
      </c>
      <c r="F1809">
        <v>38122</v>
      </c>
      <c r="G1809">
        <v>66344</v>
      </c>
      <c r="H1809">
        <v>7064</v>
      </c>
      <c r="I1809">
        <v>0</v>
      </c>
      <c r="J1809">
        <v>-6209</v>
      </c>
      <c r="K1809">
        <v>92504</v>
      </c>
      <c r="L1809">
        <v>8558</v>
      </c>
      <c r="M1809">
        <v>84828</v>
      </c>
      <c r="N1809" s="6" t="str">
        <f t="shared" si="28"/>
        <v>A2_R2_C1Pays de la Loire2035_2050FeuillusPublic</v>
      </c>
    </row>
    <row r="1810" spans="1:14" x14ac:dyDescent="0.3">
      <c r="A1810" t="s">
        <v>221</v>
      </c>
      <c r="B1810" t="s">
        <v>23</v>
      </c>
      <c r="C1810" t="s">
        <v>214</v>
      </c>
      <c r="D1810" t="s">
        <v>115</v>
      </c>
      <c r="E1810" t="s">
        <v>112</v>
      </c>
      <c r="F1810">
        <v>286456</v>
      </c>
      <c r="G1810">
        <v>93438</v>
      </c>
      <c r="H1810">
        <v>15117</v>
      </c>
      <c r="I1810">
        <v>1226</v>
      </c>
      <c r="J1810">
        <v>53869</v>
      </c>
      <c r="K1810">
        <v>386042</v>
      </c>
      <c r="L1810">
        <v>59966</v>
      </c>
      <c r="M1810">
        <v>581953</v>
      </c>
      <c r="N1810" s="6" t="str">
        <f t="shared" si="28"/>
        <v>A2_R2_C2Pays de la Loire2020_2035RésineuxPrivé</v>
      </c>
    </row>
    <row r="1811" spans="1:14" x14ac:dyDescent="0.3">
      <c r="A1811" t="s">
        <v>221</v>
      </c>
      <c r="B1811" t="s">
        <v>23</v>
      </c>
      <c r="C1811" t="s">
        <v>214</v>
      </c>
      <c r="D1811" t="s">
        <v>115</v>
      </c>
      <c r="E1811" t="s">
        <v>113</v>
      </c>
      <c r="F1811">
        <v>71134</v>
      </c>
      <c r="G1811">
        <v>27072</v>
      </c>
      <c r="H1811">
        <v>13856</v>
      </c>
      <c r="I1811">
        <v>3795</v>
      </c>
      <c r="J1811">
        <v>-1903</v>
      </c>
      <c r="K1811">
        <v>100517</v>
      </c>
      <c r="L1811">
        <v>10018</v>
      </c>
      <c r="M1811">
        <v>102171</v>
      </c>
      <c r="N1811" s="6" t="str">
        <f t="shared" si="28"/>
        <v>A2_R2_C2Pays de la Loire2020_2035RésineuxPublic</v>
      </c>
    </row>
    <row r="1812" spans="1:14" x14ac:dyDescent="0.3">
      <c r="A1812" t="s">
        <v>221</v>
      </c>
      <c r="B1812" t="s">
        <v>23</v>
      </c>
      <c r="C1812" t="s">
        <v>214</v>
      </c>
      <c r="D1812" t="s">
        <v>114</v>
      </c>
      <c r="E1812" t="s">
        <v>112</v>
      </c>
      <c r="F1812">
        <v>242375</v>
      </c>
      <c r="G1812">
        <v>564820</v>
      </c>
      <c r="H1812">
        <v>10830</v>
      </c>
      <c r="I1812">
        <v>80394</v>
      </c>
      <c r="J1812">
        <v>269828</v>
      </c>
      <c r="K1812">
        <v>751488</v>
      </c>
      <c r="L1812">
        <v>352321</v>
      </c>
      <c r="M1812">
        <v>1593142</v>
      </c>
      <c r="N1812" s="6" t="str">
        <f t="shared" si="28"/>
        <v>A2_R2_C2Pays de la Loire2020_2035FeuillusPrivé</v>
      </c>
    </row>
    <row r="1813" spans="1:14" x14ac:dyDescent="0.3">
      <c r="A1813" t="s">
        <v>221</v>
      </c>
      <c r="B1813" t="s">
        <v>23</v>
      </c>
      <c r="C1813" t="s">
        <v>214</v>
      </c>
      <c r="D1813" t="s">
        <v>114</v>
      </c>
      <c r="E1813" t="s">
        <v>113</v>
      </c>
      <c r="F1813">
        <v>36845</v>
      </c>
      <c r="G1813">
        <v>68451</v>
      </c>
      <c r="H1813">
        <v>8527</v>
      </c>
      <c r="I1813">
        <v>853</v>
      </c>
      <c r="J1813">
        <v>-6710</v>
      </c>
      <c r="K1813">
        <v>94501</v>
      </c>
      <c r="L1813">
        <v>11578</v>
      </c>
      <c r="M1813">
        <v>88502</v>
      </c>
      <c r="N1813" s="6" t="str">
        <f t="shared" si="28"/>
        <v>A2_R2_C2Pays de la Loire2020_2035FeuillusPublic</v>
      </c>
    </row>
    <row r="1814" spans="1:14" x14ac:dyDescent="0.3">
      <c r="A1814" t="s">
        <v>221</v>
      </c>
      <c r="B1814" t="s">
        <v>23</v>
      </c>
      <c r="C1814" t="s">
        <v>215</v>
      </c>
      <c r="D1814" t="s">
        <v>115</v>
      </c>
      <c r="E1814" t="s">
        <v>112</v>
      </c>
      <c r="F1814">
        <v>263096</v>
      </c>
      <c r="G1814">
        <v>81526</v>
      </c>
      <c r="H1814">
        <v>11569</v>
      </c>
      <c r="I1814">
        <v>319</v>
      </c>
      <c r="J1814">
        <v>40503</v>
      </c>
      <c r="K1814">
        <v>346861</v>
      </c>
      <c r="L1814">
        <v>71798</v>
      </c>
      <c r="M1814">
        <v>516216</v>
      </c>
      <c r="N1814" s="6" t="str">
        <f t="shared" si="28"/>
        <v>A2_R2_C2Pays de la Loire2035_2050RésineuxPrivé</v>
      </c>
    </row>
    <row r="1815" spans="1:14" x14ac:dyDescent="0.3">
      <c r="A1815" t="s">
        <v>221</v>
      </c>
      <c r="B1815" t="s">
        <v>23</v>
      </c>
      <c r="C1815" t="s">
        <v>215</v>
      </c>
      <c r="D1815" t="s">
        <v>115</v>
      </c>
      <c r="E1815" t="s">
        <v>113</v>
      </c>
      <c r="F1815">
        <v>64079</v>
      </c>
      <c r="G1815">
        <v>19885</v>
      </c>
      <c r="H1815">
        <v>23475</v>
      </c>
      <c r="I1815">
        <v>0</v>
      </c>
      <c r="J1815">
        <v>-5218</v>
      </c>
      <c r="K1815">
        <v>85120</v>
      </c>
      <c r="L1815">
        <v>13804</v>
      </c>
      <c r="M1815">
        <v>82135</v>
      </c>
      <c r="N1815" s="6" t="str">
        <f t="shared" si="28"/>
        <v>A2_R2_C2Pays de la Loire2035_2050RésineuxPublic</v>
      </c>
    </row>
    <row r="1816" spans="1:14" x14ac:dyDescent="0.3">
      <c r="A1816" t="s">
        <v>221</v>
      </c>
      <c r="B1816" t="s">
        <v>23</v>
      </c>
      <c r="C1816" t="s">
        <v>215</v>
      </c>
      <c r="D1816" t="s">
        <v>114</v>
      </c>
      <c r="E1816" t="s">
        <v>112</v>
      </c>
      <c r="F1816">
        <v>198304</v>
      </c>
      <c r="G1816">
        <v>467513</v>
      </c>
      <c r="H1816">
        <v>10782</v>
      </c>
      <c r="I1816">
        <v>926</v>
      </c>
      <c r="J1816">
        <v>295138</v>
      </c>
      <c r="K1816">
        <v>608154</v>
      </c>
      <c r="L1816">
        <v>501275</v>
      </c>
      <c r="M1816">
        <v>1647302</v>
      </c>
      <c r="N1816" s="6" t="str">
        <f t="shared" si="28"/>
        <v>A2_R2_C2Pays de la Loire2035_2050FeuillusPrivé</v>
      </c>
    </row>
    <row r="1817" spans="1:14" x14ac:dyDescent="0.3">
      <c r="A1817" t="s">
        <v>221</v>
      </c>
      <c r="B1817" t="s">
        <v>23</v>
      </c>
      <c r="C1817" t="s">
        <v>215</v>
      </c>
      <c r="D1817" t="s">
        <v>114</v>
      </c>
      <c r="E1817" t="s">
        <v>113</v>
      </c>
      <c r="F1817">
        <v>33762</v>
      </c>
      <c r="G1817">
        <v>58135</v>
      </c>
      <c r="H1817">
        <v>12485</v>
      </c>
      <c r="I1817">
        <v>0</v>
      </c>
      <c r="J1817">
        <v>-8401</v>
      </c>
      <c r="K1817">
        <v>81453</v>
      </c>
      <c r="L1817">
        <v>16840</v>
      </c>
      <c r="M1817">
        <v>77896</v>
      </c>
      <c r="N1817" s="6" t="str">
        <f t="shared" si="28"/>
        <v>A2_R2_C2Pays de la Loire2035_2050FeuillusPublic</v>
      </c>
    </row>
    <row r="1818" spans="1:14" x14ac:dyDescent="0.3">
      <c r="A1818" t="s">
        <v>221</v>
      </c>
      <c r="B1818" t="s">
        <v>24</v>
      </c>
      <c r="C1818" t="s">
        <v>214</v>
      </c>
      <c r="D1818" t="s">
        <v>115</v>
      </c>
      <c r="E1818" t="s">
        <v>112</v>
      </c>
      <c r="F1818">
        <v>206030</v>
      </c>
      <c r="G1818">
        <v>69400</v>
      </c>
      <c r="H1818">
        <v>14648</v>
      </c>
      <c r="I1818">
        <v>1133</v>
      </c>
      <c r="J1818">
        <v>66659</v>
      </c>
      <c r="K1818">
        <v>280425</v>
      </c>
      <c r="L1818">
        <v>94467</v>
      </c>
      <c r="M1818">
        <v>545418</v>
      </c>
      <c r="N1818" s="6" t="str">
        <f t="shared" si="28"/>
        <v>A2_R2_C3Pays de la Loire2020_2035RésineuxPrivé</v>
      </c>
    </row>
    <row r="1819" spans="1:14" x14ac:dyDescent="0.3">
      <c r="A1819" t="s">
        <v>221</v>
      </c>
      <c r="B1819" t="s">
        <v>24</v>
      </c>
      <c r="C1819" t="s">
        <v>214</v>
      </c>
      <c r="D1819" t="s">
        <v>115</v>
      </c>
      <c r="E1819" t="s">
        <v>113</v>
      </c>
      <c r="F1819">
        <v>63284</v>
      </c>
      <c r="G1819">
        <v>23988</v>
      </c>
      <c r="H1819">
        <v>22211</v>
      </c>
      <c r="I1819">
        <v>3716</v>
      </c>
      <c r="J1819">
        <v>-2198</v>
      </c>
      <c r="K1819">
        <v>89312</v>
      </c>
      <c r="L1819">
        <v>14850</v>
      </c>
      <c r="M1819">
        <v>95123</v>
      </c>
      <c r="N1819" s="6" t="str">
        <f t="shared" si="28"/>
        <v>A2_R2_C3Pays de la Loire2020_2035RésineuxPublic</v>
      </c>
    </row>
    <row r="1820" spans="1:14" x14ac:dyDescent="0.3">
      <c r="A1820" t="s">
        <v>221</v>
      </c>
      <c r="B1820" t="s">
        <v>24</v>
      </c>
      <c r="C1820" t="s">
        <v>214</v>
      </c>
      <c r="D1820" t="s">
        <v>114</v>
      </c>
      <c r="E1820" t="s">
        <v>112</v>
      </c>
      <c r="F1820">
        <v>205375</v>
      </c>
      <c r="G1820">
        <v>423079</v>
      </c>
      <c r="H1820">
        <v>6444</v>
      </c>
      <c r="I1820">
        <v>78049</v>
      </c>
      <c r="J1820">
        <v>205412</v>
      </c>
      <c r="K1820">
        <v>590720</v>
      </c>
      <c r="L1820">
        <v>515310</v>
      </c>
      <c r="M1820">
        <v>1457360</v>
      </c>
      <c r="N1820" s="6" t="str">
        <f t="shared" si="28"/>
        <v>A2_R2_C3Pays de la Loire2020_2035FeuillusPrivé</v>
      </c>
    </row>
    <row r="1821" spans="1:14" x14ac:dyDescent="0.3">
      <c r="A1821" t="s">
        <v>221</v>
      </c>
      <c r="B1821" t="s">
        <v>24</v>
      </c>
      <c r="C1821" t="s">
        <v>214</v>
      </c>
      <c r="D1821" t="s">
        <v>114</v>
      </c>
      <c r="E1821" t="s">
        <v>113</v>
      </c>
      <c r="F1821">
        <v>33043</v>
      </c>
      <c r="G1821">
        <v>60680</v>
      </c>
      <c r="H1821">
        <v>12932</v>
      </c>
      <c r="I1821">
        <v>860</v>
      </c>
      <c r="J1821">
        <v>-8108</v>
      </c>
      <c r="K1821">
        <v>84132</v>
      </c>
      <c r="L1821">
        <v>17762</v>
      </c>
      <c r="M1821">
        <v>81775</v>
      </c>
      <c r="N1821" s="6" t="str">
        <f t="shared" si="28"/>
        <v>A2_R2_C3Pays de la Loire2020_2035FeuillusPublic</v>
      </c>
    </row>
    <row r="1822" spans="1:14" x14ac:dyDescent="0.3">
      <c r="A1822" t="s">
        <v>221</v>
      </c>
      <c r="B1822" t="s">
        <v>24</v>
      </c>
      <c r="C1822" t="s">
        <v>215</v>
      </c>
      <c r="D1822" t="s">
        <v>115</v>
      </c>
      <c r="E1822" t="s">
        <v>112</v>
      </c>
      <c r="F1822">
        <v>197682</v>
      </c>
      <c r="G1822">
        <v>61235</v>
      </c>
      <c r="H1822">
        <v>9008</v>
      </c>
      <c r="I1822">
        <v>263</v>
      </c>
      <c r="J1822">
        <v>55884</v>
      </c>
      <c r="K1822">
        <v>260794</v>
      </c>
      <c r="L1822">
        <v>98112</v>
      </c>
      <c r="M1822">
        <v>496726</v>
      </c>
      <c r="N1822" s="6" t="str">
        <f t="shared" si="28"/>
        <v>A2_R2_C3Pays de la Loire2035_2050RésineuxPrivé</v>
      </c>
    </row>
    <row r="1823" spans="1:14" x14ac:dyDescent="0.3">
      <c r="A1823" t="s">
        <v>221</v>
      </c>
      <c r="B1823" t="s">
        <v>24</v>
      </c>
      <c r="C1823" t="s">
        <v>215</v>
      </c>
      <c r="D1823" t="s">
        <v>115</v>
      </c>
      <c r="E1823" t="s">
        <v>113</v>
      </c>
      <c r="F1823">
        <v>62212</v>
      </c>
      <c r="G1823">
        <v>18869</v>
      </c>
      <c r="H1823">
        <v>28456</v>
      </c>
      <c r="I1823">
        <v>0</v>
      </c>
      <c r="J1823">
        <v>-7319</v>
      </c>
      <c r="K1823">
        <v>82166</v>
      </c>
      <c r="L1823">
        <v>16642</v>
      </c>
      <c r="M1823">
        <v>76233</v>
      </c>
      <c r="N1823" s="6" t="str">
        <f t="shared" si="28"/>
        <v>A2_R2_C3Pays de la Loire2035_2050RésineuxPublic</v>
      </c>
    </row>
    <row r="1824" spans="1:14" x14ac:dyDescent="0.3">
      <c r="A1824" t="s">
        <v>221</v>
      </c>
      <c r="B1824" t="s">
        <v>24</v>
      </c>
      <c r="C1824" t="s">
        <v>215</v>
      </c>
      <c r="D1824" t="s">
        <v>114</v>
      </c>
      <c r="E1824" t="s">
        <v>112</v>
      </c>
      <c r="F1824">
        <v>163174</v>
      </c>
      <c r="G1824">
        <v>348253</v>
      </c>
      <c r="H1824">
        <v>4608</v>
      </c>
      <c r="I1824">
        <v>846</v>
      </c>
      <c r="J1824">
        <v>265441</v>
      </c>
      <c r="K1824">
        <v>468840</v>
      </c>
      <c r="L1824">
        <v>542623</v>
      </c>
      <c r="M1824">
        <v>1484404</v>
      </c>
      <c r="N1824" s="6" t="str">
        <f t="shared" si="28"/>
        <v>A2_R2_C3Pays de la Loire2035_2050FeuillusPrivé</v>
      </c>
    </row>
    <row r="1825" spans="1:14" x14ac:dyDescent="0.3">
      <c r="A1825" t="s">
        <v>221</v>
      </c>
      <c r="B1825" t="s">
        <v>24</v>
      </c>
      <c r="C1825" t="s">
        <v>215</v>
      </c>
      <c r="D1825" t="s">
        <v>114</v>
      </c>
      <c r="E1825" t="s">
        <v>113</v>
      </c>
      <c r="F1825">
        <v>32163</v>
      </c>
      <c r="G1825">
        <v>54283</v>
      </c>
      <c r="H1825">
        <v>14457</v>
      </c>
      <c r="I1825">
        <v>0</v>
      </c>
      <c r="J1825">
        <v>-10555</v>
      </c>
      <c r="K1825">
        <v>76655</v>
      </c>
      <c r="L1825">
        <v>19825</v>
      </c>
      <c r="M1825">
        <v>72287</v>
      </c>
      <c r="N1825" s="6" t="str">
        <f t="shared" si="28"/>
        <v>A2_R2_C3Pays de la Loire2035_2050FeuillusPublic</v>
      </c>
    </row>
    <row r="1826" spans="1:14" x14ac:dyDescent="0.3">
      <c r="A1826" t="s">
        <v>221</v>
      </c>
      <c r="B1826" t="s">
        <v>25</v>
      </c>
      <c r="C1826" t="s">
        <v>214</v>
      </c>
      <c r="D1826" t="s">
        <v>115</v>
      </c>
      <c r="E1826" t="s">
        <v>112</v>
      </c>
      <c r="F1826">
        <v>318382</v>
      </c>
      <c r="G1826">
        <v>103696</v>
      </c>
      <c r="H1826">
        <v>18060</v>
      </c>
      <c r="I1826">
        <v>16250</v>
      </c>
      <c r="J1826">
        <v>40681</v>
      </c>
      <c r="K1826">
        <v>428522</v>
      </c>
      <c r="L1826">
        <v>60305</v>
      </c>
      <c r="M1826">
        <v>588377</v>
      </c>
      <c r="N1826" s="6" t="str">
        <f t="shared" si="28"/>
        <v>A3_R1_C1Pays de la Loire2020_2035RésineuxPrivé</v>
      </c>
    </row>
    <row r="1827" spans="1:14" x14ac:dyDescent="0.3">
      <c r="A1827" t="s">
        <v>221</v>
      </c>
      <c r="B1827" t="s">
        <v>25</v>
      </c>
      <c r="C1827" t="s">
        <v>214</v>
      </c>
      <c r="D1827" t="s">
        <v>115</v>
      </c>
      <c r="E1827" t="s">
        <v>113</v>
      </c>
      <c r="F1827">
        <v>72476</v>
      </c>
      <c r="G1827">
        <v>27585</v>
      </c>
      <c r="H1827">
        <v>13827</v>
      </c>
      <c r="I1827">
        <v>3766</v>
      </c>
      <c r="J1827">
        <v>-2431</v>
      </c>
      <c r="K1827">
        <v>102429</v>
      </c>
      <c r="L1827">
        <v>9981</v>
      </c>
      <c r="M1827">
        <v>102405</v>
      </c>
      <c r="N1827" s="6" t="str">
        <f t="shared" si="28"/>
        <v>A3_R1_C1Pays de la Loire2020_2035RésineuxPublic</v>
      </c>
    </row>
    <row r="1828" spans="1:14" x14ac:dyDescent="0.3">
      <c r="A1828" t="s">
        <v>221</v>
      </c>
      <c r="B1828" t="s">
        <v>25</v>
      </c>
      <c r="C1828" t="s">
        <v>214</v>
      </c>
      <c r="D1828" t="s">
        <v>114</v>
      </c>
      <c r="E1828" t="s">
        <v>112</v>
      </c>
      <c r="F1828">
        <v>273058</v>
      </c>
      <c r="G1828">
        <v>716499</v>
      </c>
      <c r="H1828">
        <v>20556</v>
      </c>
      <c r="I1828">
        <v>150082</v>
      </c>
      <c r="J1828">
        <v>188131</v>
      </c>
      <c r="K1828">
        <v>916355</v>
      </c>
      <c r="L1828">
        <v>336780</v>
      </c>
      <c r="M1828">
        <v>1582254</v>
      </c>
      <c r="N1828" s="6" t="str">
        <f t="shared" si="28"/>
        <v>A3_R1_C1Pays de la Loire2020_2035FeuillusPrivé</v>
      </c>
    </row>
    <row r="1829" spans="1:14" x14ac:dyDescent="0.3">
      <c r="A1829" t="s">
        <v>221</v>
      </c>
      <c r="B1829" t="s">
        <v>25</v>
      </c>
      <c r="C1829" t="s">
        <v>214</v>
      </c>
      <c r="D1829" t="s">
        <v>114</v>
      </c>
      <c r="E1829" t="s">
        <v>113</v>
      </c>
      <c r="F1829">
        <v>39904</v>
      </c>
      <c r="G1829">
        <v>73978</v>
      </c>
      <c r="H1829">
        <v>8722</v>
      </c>
      <c r="I1829">
        <v>7530</v>
      </c>
      <c r="J1829">
        <v>-11173</v>
      </c>
      <c r="K1829">
        <v>102208</v>
      </c>
      <c r="L1829">
        <v>11235</v>
      </c>
      <c r="M1829">
        <v>87340</v>
      </c>
      <c r="N1829" s="6" t="str">
        <f t="shared" si="28"/>
        <v>A3_R1_C1Pays de la Loire2020_2035FeuillusPublic</v>
      </c>
    </row>
    <row r="1830" spans="1:14" x14ac:dyDescent="0.3">
      <c r="A1830" t="s">
        <v>221</v>
      </c>
      <c r="B1830" t="s">
        <v>25</v>
      </c>
      <c r="C1830" t="s">
        <v>215</v>
      </c>
      <c r="D1830" t="s">
        <v>115</v>
      </c>
      <c r="E1830" t="s">
        <v>112</v>
      </c>
      <c r="F1830">
        <v>390615</v>
      </c>
      <c r="G1830">
        <v>125634</v>
      </c>
      <c r="H1830">
        <v>15767</v>
      </c>
      <c r="I1830">
        <v>10658</v>
      </c>
      <c r="J1830">
        <v>4840</v>
      </c>
      <c r="K1830">
        <v>521238</v>
      </c>
      <c r="L1830">
        <v>35425</v>
      </c>
      <c r="M1830">
        <v>556150</v>
      </c>
      <c r="N1830" s="6" t="str">
        <f t="shared" si="28"/>
        <v>A3_R1_C1Pays de la Loire2035_2050RésineuxPrivé</v>
      </c>
    </row>
    <row r="1831" spans="1:14" x14ac:dyDescent="0.3">
      <c r="A1831" t="s">
        <v>221</v>
      </c>
      <c r="B1831" t="s">
        <v>25</v>
      </c>
      <c r="C1831" t="s">
        <v>215</v>
      </c>
      <c r="D1831" t="s">
        <v>115</v>
      </c>
      <c r="E1831" t="s">
        <v>113</v>
      </c>
      <c r="F1831">
        <v>75963</v>
      </c>
      <c r="G1831">
        <v>25474</v>
      </c>
      <c r="H1831">
        <v>13929</v>
      </c>
      <c r="I1831">
        <v>0</v>
      </c>
      <c r="J1831">
        <v>-7297</v>
      </c>
      <c r="K1831">
        <v>103122</v>
      </c>
      <c r="L1831">
        <v>5970</v>
      </c>
      <c r="M1831">
        <v>85937</v>
      </c>
      <c r="N1831" s="6" t="str">
        <f t="shared" si="28"/>
        <v>A3_R1_C1Pays de la Loire2035_2050RésineuxPublic</v>
      </c>
    </row>
    <row r="1832" spans="1:14" x14ac:dyDescent="0.3">
      <c r="A1832" t="s">
        <v>221</v>
      </c>
      <c r="B1832" t="s">
        <v>25</v>
      </c>
      <c r="C1832" t="s">
        <v>215</v>
      </c>
      <c r="D1832" t="s">
        <v>114</v>
      </c>
      <c r="E1832" t="s">
        <v>112</v>
      </c>
      <c r="F1832">
        <v>340744</v>
      </c>
      <c r="G1832">
        <v>973424</v>
      </c>
      <c r="H1832">
        <v>56167</v>
      </c>
      <c r="I1832">
        <v>11155</v>
      </c>
      <c r="J1832">
        <v>173883</v>
      </c>
      <c r="K1832">
        <v>1183736</v>
      </c>
      <c r="L1832">
        <v>209055</v>
      </c>
      <c r="M1832">
        <v>1722539</v>
      </c>
      <c r="N1832" s="6" t="str">
        <f t="shared" si="28"/>
        <v>A3_R1_C1Pays de la Loire2035_2050FeuillusPrivé</v>
      </c>
    </row>
    <row r="1833" spans="1:14" x14ac:dyDescent="0.3">
      <c r="A1833" t="s">
        <v>221</v>
      </c>
      <c r="B1833" t="s">
        <v>25</v>
      </c>
      <c r="C1833" t="s">
        <v>215</v>
      </c>
      <c r="D1833" t="s">
        <v>114</v>
      </c>
      <c r="E1833" t="s">
        <v>113</v>
      </c>
      <c r="F1833">
        <v>45297</v>
      </c>
      <c r="G1833">
        <v>74684</v>
      </c>
      <c r="H1833">
        <v>7329</v>
      </c>
      <c r="I1833">
        <v>0</v>
      </c>
      <c r="J1833">
        <v>-14559</v>
      </c>
      <c r="K1833">
        <v>105804</v>
      </c>
      <c r="L1833">
        <v>7161</v>
      </c>
      <c r="M1833">
        <v>81730</v>
      </c>
      <c r="N1833" s="6" t="str">
        <f t="shared" si="28"/>
        <v>A3_R1_C1Pays de la Loire2035_2050FeuillusPublic</v>
      </c>
    </row>
    <row r="1834" spans="1:14" x14ac:dyDescent="0.3">
      <c r="A1834" t="s">
        <v>221</v>
      </c>
      <c r="B1834" t="s">
        <v>26</v>
      </c>
      <c r="C1834" t="s">
        <v>214</v>
      </c>
      <c r="D1834" t="s">
        <v>115</v>
      </c>
      <c r="E1834" t="s">
        <v>112</v>
      </c>
      <c r="F1834">
        <v>318382</v>
      </c>
      <c r="G1834">
        <v>103696</v>
      </c>
      <c r="H1834">
        <v>18060</v>
      </c>
      <c r="I1834">
        <v>16250</v>
      </c>
      <c r="J1834">
        <v>40681</v>
      </c>
      <c r="K1834">
        <v>428522</v>
      </c>
      <c r="L1834">
        <v>60305</v>
      </c>
      <c r="M1834">
        <v>588377</v>
      </c>
      <c r="N1834" s="6" t="str">
        <f t="shared" si="28"/>
        <v>A3_R1_C2Pays de la Loire2020_2035RésineuxPrivé</v>
      </c>
    </row>
    <row r="1835" spans="1:14" x14ac:dyDescent="0.3">
      <c r="A1835" t="s">
        <v>221</v>
      </c>
      <c r="B1835" t="s">
        <v>26</v>
      </c>
      <c r="C1835" t="s">
        <v>214</v>
      </c>
      <c r="D1835" t="s">
        <v>115</v>
      </c>
      <c r="E1835" t="s">
        <v>113</v>
      </c>
      <c r="F1835">
        <v>72476</v>
      </c>
      <c r="G1835">
        <v>27585</v>
      </c>
      <c r="H1835">
        <v>13827</v>
      </c>
      <c r="I1835">
        <v>3766</v>
      </c>
      <c r="J1835">
        <v>-2431</v>
      </c>
      <c r="K1835">
        <v>102429</v>
      </c>
      <c r="L1835">
        <v>9981</v>
      </c>
      <c r="M1835">
        <v>102405</v>
      </c>
      <c r="N1835" s="6" t="str">
        <f t="shared" si="28"/>
        <v>A3_R1_C2Pays de la Loire2020_2035RésineuxPublic</v>
      </c>
    </row>
    <row r="1836" spans="1:14" x14ac:dyDescent="0.3">
      <c r="A1836" t="s">
        <v>221</v>
      </c>
      <c r="B1836" t="s">
        <v>26</v>
      </c>
      <c r="C1836" t="s">
        <v>214</v>
      </c>
      <c r="D1836" t="s">
        <v>114</v>
      </c>
      <c r="E1836" t="s">
        <v>112</v>
      </c>
      <c r="F1836">
        <v>273058</v>
      </c>
      <c r="G1836">
        <v>716499</v>
      </c>
      <c r="H1836">
        <v>20556</v>
      </c>
      <c r="I1836">
        <v>150082</v>
      </c>
      <c r="J1836">
        <v>188131</v>
      </c>
      <c r="K1836">
        <v>916355</v>
      </c>
      <c r="L1836">
        <v>336780</v>
      </c>
      <c r="M1836">
        <v>1582254</v>
      </c>
      <c r="N1836" s="6" t="str">
        <f t="shared" si="28"/>
        <v>A3_R1_C2Pays de la Loire2020_2035FeuillusPrivé</v>
      </c>
    </row>
    <row r="1837" spans="1:14" x14ac:dyDescent="0.3">
      <c r="A1837" t="s">
        <v>221</v>
      </c>
      <c r="B1837" t="s">
        <v>26</v>
      </c>
      <c r="C1837" t="s">
        <v>214</v>
      </c>
      <c r="D1837" t="s">
        <v>114</v>
      </c>
      <c r="E1837" t="s">
        <v>113</v>
      </c>
      <c r="F1837">
        <v>39904</v>
      </c>
      <c r="G1837">
        <v>73978</v>
      </c>
      <c r="H1837">
        <v>8722</v>
      </c>
      <c r="I1837">
        <v>7530</v>
      </c>
      <c r="J1837">
        <v>-11173</v>
      </c>
      <c r="K1837">
        <v>102208</v>
      </c>
      <c r="L1837">
        <v>11235</v>
      </c>
      <c r="M1837">
        <v>87340</v>
      </c>
      <c r="N1837" s="6" t="str">
        <f t="shared" si="28"/>
        <v>A3_R1_C2Pays de la Loire2020_2035FeuillusPublic</v>
      </c>
    </row>
    <row r="1838" spans="1:14" x14ac:dyDescent="0.3">
      <c r="A1838" t="s">
        <v>221</v>
      </c>
      <c r="B1838" t="s">
        <v>26</v>
      </c>
      <c r="C1838" t="s">
        <v>215</v>
      </c>
      <c r="D1838" t="s">
        <v>115</v>
      </c>
      <c r="E1838" t="s">
        <v>112</v>
      </c>
      <c r="F1838">
        <v>334111</v>
      </c>
      <c r="G1838">
        <v>104454</v>
      </c>
      <c r="H1838">
        <v>18576</v>
      </c>
      <c r="I1838">
        <v>10422</v>
      </c>
      <c r="J1838">
        <v>14138</v>
      </c>
      <c r="K1838">
        <v>441530</v>
      </c>
      <c r="L1838">
        <v>66408</v>
      </c>
      <c r="M1838">
        <v>534578</v>
      </c>
      <c r="N1838" s="6" t="str">
        <f t="shared" si="28"/>
        <v>A3_R1_C2Pays de la Loire2035_2050RésineuxPrivé</v>
      </c>
    </row>
    <row r="1839" spans="1:14" x14ac:dyDescent="0.3">
      <c r="A1839" t="s">
        <v>221</v>
      </c>
      <c r="B1839" t="s">
        <v>26</v>
      </c>
      <c r="C1839" t="s">
        <v>215</v>
      </c>
      <c r="D1839" t="s">
        <v>115</v>
      </c>
      <c r="E1839" t="s">
        <v>113</v>
      </c>
      <c r="F1839">
        <v>70291</v>
      </c>
      <c r="G1839">
        <v>22297</v>
      </c>
      <c r="H1839">
        <v>22732</v>
      </c>
      <c r="I1839">
        <v>0</v>
      </c>
      <c r="J1839">
        <v>-7793</v>
      </c>
      <c r="K1839">
        <v>93933</v>
      </c>
      <c r="L1839">
        <v>12592</v>
      </c>
      <c r="M1839">
        <v>82285</v>
      </c>
      <c r="N1839" s="6" t="str">
        <f t="shared" si="28"/>
        <v>A3_R1_C2Pays de la Loire2035_2050RésineuxPublic</v>
      </c>
    </row>
    <row r="1840" spans="1:14" x14ac:dyDescent="0.3">
      <c r="A1840" t="s">
        <v>221</v>
      </c>
      <c r="B1840" t="s">
        <v>26</v>
      </c>
      <c r="C1840" t="s">
        <v>215</v>
      </c>
      <c r="D1840" t="s">
        <v>114</v>
      </c>
      <c r="E1840" t="s">
        <v>112</v>
      </c>
      <c r="F1840">
        <v>259985</v>
      </c>
      <c r="G1840">
        <v>679453</v>
      </c>
      <c r="H1840">
        <v>37080</v>
      </c>
      <c r="I1840">
        <v>11033</v>
      </c>
      <c r="J1840">
        <v>176917</v>
      </c>
      <c r="K1840">
        <v>851861</v>
      </c>
      <c r="L1840">
        <v>423899</v>
      </c>
      <c r="M1840">
        <v>1594516</v>
      </c>
      <c r="N1840" s="6" t="str">
        <f t="shared" si="28"/>
        <v>A3_R1_C2Pays de la Loire2035_2050FeuillusPrivé</v>
      </c>
    </row>
    <row r="1841" spans="1:14" x14ac:dyDescent="0.3">
      <c r="A1841" t="s">
        <v>221</v>
      </c>
      <c r="B1841" t="s">
        <v>26</v>
      </c>
      <c r="C1841" t="s">
        <v>215</v>
      </c>
      <c r="D1841" t="s">
        <v>114</v>
      </c>
      <c r="E1841" t="s">
        <v>113</v>
      </c>
      <c r="F1841">
        <v>37205</v>
      </c>
      <c r="G1841">
        <v>63366</v>
      </c>
      <c r="H1841">
        <v>12491</v>
      </c>
      <c r="I1841">
        <v>0</v>
      </c>
      <c r="J1841">
        <v>-13196</v>
      </c>
      <c r="K1841">
        <v>89008</v>
      </c>
      <c r="L1841">
        <v>15514</v>
      </c>
      <c r="M1841">
        <v>75426</v>
      </c>
      <c r="N1841" s="6" t="str">
        <f t="shared" si="28"/>
        <v>A3_R1_C2Pays de la Loire2035_2050FeuillusPublic</v>
      </c>
    </row>
    <row r="1842" spans="1:14" x14ac:dyDescent="0.3">
      <c r="A1842" t="s">
        <v>221</v>
      </c>
      <c r="B1842" t="s">
        <v>27</v>
      </c>
      <c r="C1842" t="s">
        <v>214</v>
      </c>
      <c r="D1842" t="s">
        <v>115</v>
      </c>
      <c r="E1842" t="s">
        <v>112</v>
      </c>
      <c r="F1842">
        <v>266135</v>
      </c>
      <c r="G1842">
        <v>87627</v>
      </c>
      <c r="H1842">
        <v>22112</v>
      </c>
      <c r="I1842">
        <v>15966</v>
      </c>
      <c r="J1842">
        <v>41108</v>
      </c>
      <c r="K1842">
        <v>359397</v>
      </c>
      <c r="L1842">
        <v>88340</v>
      </c>
      <c r="M1842">
        <v>548343</v>
      </c>
      <c r="N1842" s="6" t="str">
        <f t="shared" si="28"/>
        <v>A3_R1_C3Pays de la Loire2020_2035RésineuxPrivé</v>
      </c>
    </row>
    <row r="1843" spans="1:14" x14ac:dyDescent="0.3">
      <c r="A1843" t="s">
        <v>221</v>
      </c>
      <c r="B1843" t="s">
        <v>27</v>
      </c>
      <c r="C1843" t="s">
        <v>214</v>
      </c>
      <c r="D1843" t="s">
        <v>115</v>
      </c>
      <c r="E1843" t="s">
        <v>113</v>
      </c>
      <c r="F1843">
        <v>64352</v>
      </c>
      <c r="G1843">
        <v>24391</v>
      </c>
      <c r="H1843">
        <v>21980</v>
      </c>
      <c r="I1843">
        <v>3695</v>
      </c>
      <c r="J1843">
        <v>-2543</v>
      </c>
      <c r="K1843">
        <v>90827</v>
      </c>
      <c r="L1843">
        <v>14568</v>
      </c>
      <c r="M1843">
        <v>95263</v>
      </c>
      <c r="N1843" s="6" t="str">
        <f t="shared" si="28"/>
        <v>A3_R1_C3Pays de la Loire2020_2035RésineuxPublic</v>
      </c>
    </row>
    <row r="1844" spans="1:14" x14ac:dyDescent="0.3">
      <c r="A1844" t="s">
        <v>221</v>
      </c>
      <c r="B1844" t="s">
        <v>27</v>
      </c>
      <c r="C1844" t="s">
        <v>214</v>
      </c>
      <c r="D1844" t="s">
        <v>114</v>
      </c>
      <c r="E1844" t="s">
        <v>112</v>
      </c>
      <c r="F1844">
        <v>226601</v>
      </c>
      <c r="G1844">
        <v>531825</v>
      </c>
      <c r="H1844">
        <v>14874</v>
      </c>
      <c r="I1844">
        <v>146724</v>
      </c>
      <c r="J1844">
        <v>150952</v>
      </c>
      <c r="K1844">
        <v>709408</v>
      </c>
      <c r="L1844">
        <v>498559</v>
      </c>
      <c r="M1844">
        <v>1451776</v>
      </c>
      <c r="N1844" s="6" t="str">
        <f t="shared" si="28"/>
        <v>A3_R1_C3Pays de la Loire2020_2035FeuillusPrivé</v>
      </c>
    </row>
    <row r="1845" spans="1:14" x14ac:dyDescent="0.3">
      <c r="A1845" t="s">
        <v>221</v>
      </c>
      <c r="B1845" t="s">
        <v>27</v>
      </c>
      <c r="C1845" t="s">
        <v>214</v>
      </c>
      <c r="D1845" t="s">
        <v>114</v>
      </c>
      <c r="E1845" t="s">
        <v>113</v>
      </c>
      <c r="F1845">
        <v>35307</v>
      </c>
      <c r="G1845">
        <v>65267</v>
      </c>
      <c r="H1845">
        <v>12871</v>
      </c>
      <c r="I1845">
        <v>7500</v>
      </c>
      <c r="J1845">
        <v>-11662</v>
      </c>
      <c r="K1845">
        <v>90311</v>
      </c>
      <c r="L1845">
        <v>17583</v>
      </c>
      <c r="M1845">
        <v>80969</v>
      </c>
      <c r="N1845" s="6" t="str">
        <f t="shared" si="28"/>
        <v>A3_R1_C3Pays de la Loire2020_2035FeuillusPublic</v>
      </c>
    </row>
    <row r="1846" spans="1:14" x14ac:dyDescent="0.3">
      <c r="A1846" t="s">
        <v>221</v>
      </c>
      <c r="B1846" t="s">
        <v>27</v>
      </c>
      <c r="C1846" t="s">
        <v>215</v>
      </c>
      <c r="D1846" t="s">
        <v>115</v>
      </c>
      <c r="E1846" t="s">
        <v>112</v>
      </c>
      <c r="F1846">
        <v>299800</v>
      </c>
      <c r="G1846">
        <v>90707</v>
      </c>
      <c r="H1846">
        <v>18268</v>
      </c>
      <c r="I1846">
        <v>8663</v>
      </c>
      <c r="J1846">
        <v>10910</v>
      </c>
      <c r="K1846">
        <v>392763</v>
      </c>
      <c r="L1846">
        <v>91184</v>
      </c>
      <c r="M1846">
        <v>502068</v>
      </c>
      <c r="N1846" s="6" t="str">
        <f t="shared" si="28"/>
        <v>A3_R1_C3Pays de la Loire2035_2050RésineuxPrivé</v>
      </c>
    </row>
    <row r="1847" spans="1:14" x14ac:dyDescent="0.3">
      <c r="A1847" t="s">
        <v>221</v>
      </c>
      <c r="B1847" t="s">
        <v>27</v>
      </c>
      <c r="C1847" t="s">
        <v>215</v>
      </c>
      <c r="D1847" t="s">
        <v>115</v>
      </c>
      <c r="E1847" t="s">
        <v>113</v>
      </c>
      <c r="F1847">
        <v>66961</v>
      </c>
      <c r="G1847">
        <v>20449</v>
      </c>
      <c r="H1847">
        <v>27463</v>
      </c>
      <c r="I1847">
        <v>0</v>
      </c>
      <c r="J1847">
        <v>-9020</v>
      </c>
      <c r="K1847">
        <v>88656</v>
      </c>
      <c r="L1847">
        <v>14855</v>
      </c>
      <c r="M1847">
        <v>76022</v>
      </c>
      <c r="N1847" s="6" t="str">
        <f t="shared" si="28"/>
        <v>A3_R1_C3Pays de la Loire2035_2050RésineuxPublic</v>
      </c>
    </row>
    <row r="1848" spans="1:14" x14ac:dyDescent="0.3">
      <c r="A1848" t="s">
        <v>221</v>
      </c>
      <c r="B1848" t="s">
        <v>27</v>
      </c>
      <c r="C1848" t="s">
        <v>215</v>
      </c>
      <c r="D1848" t="s">
        <v>114</v>
      </c>
      <c r="E1848" t="s">
        <v>112</v>
      </c>
      <c r="F1848">
        <v>213740</v>
      </c>
      <c r="G1848">
        <v>496178</v>
      </c>
      <c r="H1848">
        <v>19009</v>
      </c>
      <c r="I1848">
        <v>10043</v>
      </c>
      <c r="J1848">
        <v>185066</v>
      </c>
      <c r="K1848">
        <v>646048</v>
      </c>
      <c r="L1848">
        <v>489345</v>
      </c>
      <c r="M1848">
        <v>1459582</v>
      </c>
      <c r="N1848" s="6" t="str">
        <f t="shared" si="28"/>
        <v>A3_R1_C3Pays de la Loire2035_2050FeuillusPrivé</v>
      </c>
    </row>
    <row r="1849" spans="1:14" x14ac:dyDescent="0.3">
      <c r="A1849" t="s">
        <v>221</v>
      </c>
      <c r="B1849" t="s">
        <v>27</v>
      </c>
      <c r="C1849" t="s">
        <v>215</v>
      </c>
      <c r="D1849" t="s">
        <v>114</v>
      </c>
      <c r="E1849" t="s">
        <v>113</v>
      </c>
      <c r="F1849">
        <v>34678</v>
      </c>
      <c r="G1849">
        <v>58519</v>
      </c>
      <c r="H1849">
        <v>14251</v>
      </c>
      <c r="I1849">
        <v>0</v>
      </c>
      <c r="J1849">
        <v>-14542</v>
      </c>
      <c r="K1849">
        <v>82575</v>
      </c>
      <c r="L1849">
        <v>18803</v>
      </c>
      <c r="M1849">
        <v>69900</v>
      </c>
      <c r="N1849" s="6" t="str">
        <f t="shared" si="28"/>
        <v>A3_R1_C3Pays de la Loire2035_2050FeuillusPublic</v>
      </c>
    </row>
    <row r="1850" spans="1:14" x14ac:dyDescent="0.3">
      <c r="A1850" t="s">
        <v>221</v>
      </c>
      <c r="B1850" t="s">
        <v>28</v>
      </c>
      <c r="C1850" t="s">
        <v>214</v>
      </c>
      <c r="D1850" t="s">
        <v>115</v>
      </c>
      <c r="E1850" t="s">
        <v>112</v>
      </c>
      <c r="F1850">
        <v>313043</v>
      </c>
      <c r="G1850">
        <v>102300</v>
      </c>
      <c r="H1850">
        <v>18583</v>
      </c>
      <c r="I1850">
        <v>1224</v>
      </c>
      <c r="J1850">
        <v>40305</v>
      </c>
      <c r="K1850">
        <v>422153</v>
      </c>
      <c r="L1850">
        <v>55289</v>
      </c>
      <c r="M1850">
        <v>575225</v>
      </c>
      <c r="N1850" s="6" t="str">
        <f t="shared" si="28"/>
        <v>A3_R2_C1Pays de la Loire2020_2035RésineuxPrivé</v>
      </c>
    </row>
    <row r="1851" spans="1:14" x14ac:dyDescent="0.3">
      <c r="A1851" t="s">
        <v>221</v>
      </c>
      <c r="B1851" t="s">
        <v>28</v>
      </c>
      <c r="C1851" t="s">
        <v>214</v>
      </c>
      <c r="D1851" t="s">
        <v>115</v>
      </c>
      <c r="E1851" t="s">
        <v>113</v>
      </c>
      <c r="F1851">
        <v>72740</v>
      </c>
      <c r="G1851">
        <v>27705</v>
      </c>
      <c r="H1851">
        <v>13914</v>
      </c>
      <c r="I1851">
        <v>3766</v>
      </c>
      <c r="J1851">
        <v>-2647</v>
      </c>
      <c r="K1851">
        <v>102831</v>
      </c>
      <c r="L1851">
        <v>9780</v>
      </c>
      <c r="M1851">
        <v>101974</v>
      </c>
      <c r="N1851" s="6" t="str">
        <f t="shared" si="28"/>
        <v>A3_R2_C1Pays de la Loire2020_2035RésineuxPublic</v>
      </c>
    </row>
    <row r="1852" spans="1:14" x14ac:dyDescent="0.3">
      <c r="A1852" t="s">
        <v>221</v>
      </c>
      <c r="B1852" t="s">
        <v>28</v>
      </c>
      <c r="C1852" t="s">
        <v>214</v>
      </c>
      <c r="D1852" t="s">
        <v>114</v>
      </c>
      <c r="E1852" t="s">
        <v>112</v>
      </c>
      <c r="F1852">
        <v>273024</v>
      </c>
      <c r="G1852">
        <v>701760</v>
      </c>
      <c r="H1852">
        <v>24124</v>
      </c>
      <c r="I1852">
        <v>79480</v>
      </c>
      <c r="J1852">
        <v>194880</v>
      </c>
      <c r="K1852">
        <v>901165</v>
      </c>
      <c r="L1852">
        <v>333213</v>
      </c>
      <c r="M1852">
        <v>1579971</v>
      </c>
      <c r="N1852" s="6" t="str">
        <f t="shared" si="28"/>
        <v>A3_R2_C1Pays de la Loire2020_2035FeuillusPrivé</v>
      </c>
    </row>
    <row r="1853" spans="1:14" x14ac:dyDescent="0.3">
      <c r="A1853" t="s">
        <v>221</v>
      </c>
      <c r="B1853" t="s">
        <v>28</v>
      </c>
      <c r="C1853" t="s">
        <v>214</v>
      </c>
      <c r="D1853" t="s">
        <v>114</v>
      </c>
      <c r="E1853" t="s">
        <v>113</v>
      </c>
      <c r="F1853">
        <v>38575</v>
      </c>
      <c r="G1853">
        <v>70934</v>
      </c>
      <c r="H1853">
        <v>8957</v>
      </c>
      <c r="I1853">
        <v>847</v>
      </c>
      <c r="J1853">
        <v>-8560</v>
      </c>
      <c r="K1853">
        <v>98207</v>
      </c>
      <c r="L1853">
        <v>11118</v>
      </c>
      <c r="M1853">
        <v>88279</v>
      </c>
      <c r="N1853" s="6" t="str">
        <f t="shared" si="28"/>
        <v>A3_R2_C1Pays de la Loire2020_2035FeuillusPublic</v>
      </c>
    </row>
    <row r="1854" spans="1:14" x14ac:dyDescent="0.3">
      <c r="A1854" t="s">
        <v>221</v>
      </c>
      <c r="B1854" t="s">
        <v>28</v>
      </c>
      <c r="C1854" t="s">
        <v>215</v>
      </c>
      <c r="D1854" t="s">
        <v>115</v>
      </c>
      <c r="E1854" t="s">
        <v>112</v>
      </c>
      <c r="F1854">
        <v>383464</v>
      </c>
      <c r="G1854">
        <v>121218</v>
      </c>
      <c r="H1854">
        <v>15911</v>
      </c>
      <c r="I1854">
        <v>327</v>
      </c>
      <c r="J1854">
        <v>-3107</v>
      </c>
      <c r="K1854">
        <v>509237</v>
      </c>
      <c r="L1854">
        <v>26109</v>
      </c>
      <c r="M1854">
        <v>512681</v>
      </c>
      <c r="N1854" s="6" t="str">
        <f t="shared" si="28"/>
        <v>A3_R2_C1Pays de la Loire2035_2050RésineuxPrivé</v>
      </c>
    </row>
    <row r="1855" spans="1:14" x14ac:dyDescent="0.3">
      <c r="A1855" t="s">
        <v>221</v>
      </c>
      <c r="B1855" t="s">
        <v>28</v>
      </c>
      <c r="C1855" t="s">
        <v>215</v>
      </c>
      <c r="D1855" t="s">
        <v>115</v>
      </c>
      <c r="E1855" t="s">
        <v>113</v>
      </c>
      <c r="F1855">
        <v>74516</v>
      </c>
      <c r="G1855">
        <v>24957</v>
      </c>
      <c r="H1855">
        <v>13545</v>
      </c>
      <c r="I1855">
        <v>0</v>
      </c>
      <c r="J1855">
        <v>-7116</v>
      </c>
      <c r="K1855">
        <v>101115</v>
      </c>
      <c r="L1855">
        <v>6238</v>
      </c>
      <c r="M1855">
        <v>84787</v>
      </c>
      <c r="N1855" s="6" t="str">
        <f t="shared" si="28"/>
        <v>A3_R2_C1Pays de la Loire2035_2050RésineuxPublic</v>
      </c>
    </row>
    <row r="1856" spans="1:14" x14ac:dyDescent="0.3">
      <c r="A1856" t="s">
        <v>221</v>
      </c>
      <c r="B1856" t="s">
        <v>28</v>
      </c>
      <c r="C1856" t="s">
        <v>215</v>
      </c>
      <c r="D1856" t="s">
        <v>114</v>
      </c>
      <c r="E1856" t="s">
        <v>112</v>
      </c>
      <c r="F1856">
        <v>330362</v>
      </c>
      <c r="G1856">
        <v>967135</v>
      </c>
      <c r="H1856">
        <v>57157</v>
      </c>
      <c r="I1856">
        <v>935</v>
      </c>
      <c r="J1856">
        <v>178750</v>
      </c>
      <c r="K1856">
        <v>1168853</v>
      </c>
      <c r="L1856">
        <v>209335</v>
      </c>
      <c r="M1856">
        <v>1716390</v>
      </c>
      <c r="N1856" s="6" t="str">
        <f t="shared" si="28"/>
        <v>A3_R2_C1Pays de la Loire2035_2050FeuillusPrivé</v>
      </c>
    </row>
    <row r="1857" spans="1:14" x14ac:dyDescent="0.3">
      <c r="A1857" t="s">
        <v>221</v>
      </c>
      <c r="B1857" t="s">
        <v>28</v>
      </c>
      <c r="C1857" t="s">
        <v>215</v>
      </c>
      <c r="D1857" t="s">
        <v>114</v>
      </c>
      <c r="E1857" t="s">
        <v>113</v>
      </c>
      <c r="F1857">
        <v>44720</v>
      </c>
      <c r="G1857">
        <v>74489</v>
      </c>
      <c r="H1857">
        <v>7221</v>
      </c>
      <c r="I1857">
        <v>0</v>
      </c>
      <c r="J1857">
        <v>-13421</v>
      </c>
      <c r="K1857">
        <v>105211</v>
      </c>
      <c r="L1857">
        <v>7382</v>
      </c>
      <c r="M1857">
        <v>83369</v>
      </c>
      <c r="N1857" s="6" t="str">
        <f t="shared" si="28"/>
        <v>A3_R2_C1Pays de la Loire2035_2050FeuillusPublic</v>
      </c>
    </row>
    <row r="1858" spans="1:14" x14ac:dyDescent="0.3">
      <c r="A1858" t="s">
        <v>221</v>
      </c>
      <c r="B1858" t="s">
        <v>29</v>
      </c>
      <c r="C1858" t="s">
        <v>214</v>
      </c>
      <c r="D1858" t="s">
        <v>115</v>
      </c>
      <c r="E1858" t="s">
        <v>112</v>
      </c>
      <c r="F1858">
        <v>313043</v>
      </c>
      <c r="G1858">
        <v>102300</v>
      </c>
      <c r="H1858">
        <v>18583</v>
      </c>
      <c r="I1858">
        <v>1224</v>
      </c>
      <c r="J1858">
        <v>40305</v>
      </c>
      <c r="K1858">
        <v>422153</v>
      </c>
      <c r="L1858">
        <v>55289</v>
      </c>
      <c r="M1858">
        <v>575225</v>
      </c>
      <c r="N1858" s="6" t="str">
        <f t="shared" si="28"/>
        <v>A3_R2_C2Pays de la Loire2020_2035RésineuxPrivé</v>
      </c>
    </row>
    <row r="1859" spans="1:14" x14ac:dyDescent="0.3">
      <c r="A1859" t="s">
        <v>221</v>
      </c>
      <c r="B1859" t="s">
        <v>29</v>
      </c>
      <c r="C1859" t="s">
        <v>214</v>
      </c>
      <c r="D1859" t="s">
        <v>115</v>
      </c>
      <c r="E1859" t="s">
        <v>113</v>
      </c>
      <c r="F1859">
        <v>72740</v>
      </c>
      <c r="G1859">
        <v>27705</v>
      </c>
      <c r="H1859">
        <v>13914</v>
      </c>
      <c r="I1859">
        <v>3766</v>
      </c>
      <c r="J1859">
        <v>-2647</v>
      </c>
      <c r="K1859">
        <v>102831</v>
      </c>
      <c r="L1859">
        <v>9780</v>
      </c>
      <c r="M1859">
        <v>101974</v>
      </c>
      <c r="N1859" s="6" t="str">
        <f t="shared" ref="N1859:N1922" si="29">B1859&amp;A1859&amp;C1859&amp;D1859&amp;E1859</f>
        <v>A3_R2_C2Pays de la Loire2020_2035RésineuxPublic</v>
      </c>
    </row>
    <row r="1860" spans="1:14" x14ac:dyDescent="0.3">
      <c r="A1860" t="s">
        <v>221</v>
      </c>
      <c r="B1860" t="s">
        <v>29</v>
      </c>
      <c r="C1860" t="s">
        <v>214</v>
      </c>
      <c r="D1860" t="s">
        <v>114</v>
      </c>
      <c r="E1860" t="s">
        <v>112</v>
      </c>
      <c r="F1860">
        <v>273024</v>
      </c>
      <c r="G1860">
        <v>701760</v>
      </c>
      <c r="H1860">
        <v>24124</v>
      </c>
      <c r="I1860">
        <v>79480</v>
      </c>
      <c r="J1860">
        <v>194880</v>
      </c>
      <c r="K1860">
        <v>901165</v>
      </c>
      <c r="L1860">
        <v>333213</v>
      </c>
      <c r="M1860">
        <v>1579971</v>
      </c>
      <c r="N1860" s="6" t="str">
        <f t="shared" si="29"/>
        <v>A3_R2_C2Pays de la Loire2020_2035FeuillusPrivé</v>
      </c>
    </row>
    <row r="1861" spans="1:14" x14ac:dyDescent="0.3">
      <c r="A1861" t="s">
        <v>221</v>
      </c>
      <c r="B1861" t="s">
        <v>29</v>
      </c>
      <c r="C1861" t="s">
        <v>214</v>
      </c>
      <c r="D1861" t="s">
        <v>114</v>
      </c>
      <c r="E1861" t="s">
        <v>113</v>
      </c>
      <c r="F1861">
        <v>38575</v>
      </c>
      <c r="G1861">
        <v>70934</v>
      </c>
      <c r="H1861">
        <v>8957</v>
      </c>
      <c r="I1861">
        <v>847</v>
      </c>
      <c r="J1861">
        <v>-8560</v>
      </c>
      <c r="K1861">
        <v>98207</v>
      </c>
      <c r="L1861">
        <v>11118</v>
      </c>
      <c r="M1861">
        <v>88279</v>
      </c>
      <c r="N1861" s="6" t="str">
        <f t="shared" si="29"/>
        <v>A3_R2_C2Pays de la Loire2020_2035FeuillusPublic</v>
      </c>
    </row>
    <row r="1862" spans="1:14" x14ac:dyDescent="0.3">
      <c r="A1862" t="s">
        <v>221</v>
      </c>
      <c r="B1862" t="s">
        <v>29</v>
      </c>
      <c r="C1862" t="s">
        <v>215</v>
      </c>
      <c r="D1862" t="s">
        <v>115</v>
      </c>
      <c r="E1862" t="s">
        <v>112</v>
      </c>
      <c r="F1862">
        <v>312212</v>
      </c>
      <c r="G1862">
        <v>96103</v>
      </c>
      <c r="H1862">
        <v>15539</v>
      </c>
      <c r="I1862">
        <v>319</v>
      </c>
      <c r="J1862">
        <v>13212</v>
      </c>
      <c r="K1862">
        <v>410982</v>
      </c>
      <c r="L1862">
        <v>59652</v>
      </c>
      <c r="M1862">
        <v>493607</v>
      </c>
      <c r="N1862" s="6" t="str">
        <f t="shared" si="29"/>
        <v>A3_R2_C2Pays de la Loire2035_2050RésineuxPrivé</v>
      </c>
    </row>
    <row r="1863" spans="1:14" x14ac:dyDescent="0.3">
      <c r="A1863" t="s">
        <v>221</v>
      </c>
      <c r="B1863" t="s">
        <v>29</v>
      </c>
      <c r="C1863" t="s">
        <v>215</v>
      </c>
      <c r="D1863" t="s">
        <v>115</v>
      </c>
      <c r="E1863" t="s">
        <v>113</v>
      </c>
      <c r="F1863">
        <v>73913</v>
      </c>
      <c r="G1863">
        <v>23658</v>
      </c>
      <c r="H1863">
        <v>21878</v>
      </c>
      <c r="I1863">
        <v>0</v>
      </c>
      <c r="J1863">
        <v>-10325</v>
      </c>
      <c r="K1863">
        <v>99009</v>
      </c>
      <c r="L1863">
        <v>12010</v>
      </c>
      <c r="M1863">
        <v>79585</v>
      </c>
      <c r="N1863" s="6" t="str">
        <f t="shared" si="29"/>
        <v>A3_R2_C2Pays de la Loire2035_2050RésineuxPublic</v>
      </c>
    </row>
    <row r="1864" spans="1:14" x14ac:dyDescent="0.3">
      <c r="A1864" t="s">
        <v>221</v>
      </c>
      <c r="B1864" t="s">
        <v>29</v>
      </c>
      <c r="C1864" t="s">
        <v>215</v>
      </c>
      <c r="D1864" t="s">
        <v>114</v>
      </c>
      <c r="E1864" t="s">
        <v>112</v>
      </c>
      <c r="F1864">
        <v>239599</v>
      </c>
      <c r="G1864">
        <v>622159</v>
      </c>
      <c r="H1864">
        <v>27462</v>
      </c>
      <c r="I1864">
        <v>926</v>
      </c>
      <c r="J1864">
        <v>202250</v>
      </c>
      <c r="K1864">
        <v>781992</v>
      </c>
      <c r="L1864">
        <v>444122</v>
      </c>
      <c r="M1864">
        <v>1592020</v>
      </c>
      <c r="N1864" s="6" t="str">
        <f t="shared" si="29"/>
        <v>A3_R2_C2Pays de la Loire2035_2050FeuillusPrivé</v>
      </c>
    </row>
    <row r="1865" spans="1:14" x14ac:dyDescent="0.3">
      <c r="A1865" t="s">
        <v>221</v>
      </c>
      <c r="B1865" t="s">
        <v>29</v>
      </c>
      <c r="C1865" t="s">
        <v>215</v>
      </c>
      <c r="D1865" t="s">
        <v>114</v>
      </c>
      <c r="E1865" t="s">
        <v>113</v>
      </c>
      <c r="F1865">
        <v>39022</v>
      </c>
      <c r="G1865">
        <v>66909</v>
      </c>
      <c r="H1865">
        <v>12282</v>
      </c>
      <c r="I1865">
        <v>0</v>
      </c>
      <c r="J1865">
        <v>-15383</v>
      </c>
      <c r="K1865">
        <v>93813</v>
      </c>
      <c r="L1865">
        <v>15680</v>
      </c>
      <c r="M1865">
        <v>76218</v>
      </c>
      <c r="N1865" s="6" t="str">
        <f t="shared" si="29"/>
        <v>A3_R2_C2Pays de la Loire2035_2050FeuillusPublic</v>
      </c>
    </row>
    <row r="1866" spans="1:14" x14ac:dyDescent="0.3">
      <c r="A1866" t="s">
        <v>221</v>
      </c>
      <c r="B1866" t="s">
        <v>30</v>
      </c>
      <c r="C1866" t="s">
        <v>214</v>
      </c>
      <c r="D1866" t="s">
        <v>115</v>
      </c>
      <c r="E1866" t="s">
        <v>112</v>
      </c>
      <c r="F1866">
        <v>260179</v>
      </c>
      <c r="G1866">
        <v>86053</v>
      </c>
      <c r="H1866">
        <v>22291</v>
      </c>
      <c r="I1866">
        <v>1131</v>
      </c>
      <c r="J1866">
        <v>41412</v>
      </c>
      <c r="K1866">
        <v>352181</v>
      </c>
      <c r="L1866">
        <v>82864</v>
      </c>
      <c r="M1866">
        <v>535786</v>
      </c>
      <c r="N1866" s="6" t="str">
        <f t="shared" si="29"/>
        <v>A3_R2_C3Pays de la Loire2020_2035RésineuxPrivé</v>
      </c>
    </row>
    <row r="1867" spans="1:14" x14ac:dyDescent="0.3">
      <c r="A1867" t="s">
        <v>221</v>
      </c>
      <c r="B1867" t="s">
        <v>30</v>
      </c>
      <c r="C1867" t="s">
        <v>214</v>
      </c>
      <c r="D1867" t="s">
        <v>115</v>
      </c>
      <c r="E1867" t="s">
        <v>113</v>
      </c>
      <c r="F1867">
        <v>64814</v>
      </c>
      <c r="G1867">
        <v>24636</v>
      </c>
      <c r="H1867">
        <v>21986</v>
      </c>
      <c r="I1867">
        <v>3705</v>
      </c>
      <c r="J1867">
        <v>-2905</v>
      </c>
      <c r="K1867">
        <v>91545</v>
      </c>
      <c r="L1867">
        <v>14408</v>
      </c>
      <c r="M1867">
        <v>94836</v>
      </c>
      <c r="N1867" s="6" t="str">
        <f t="shared" si="29"/>
        <v>A3_R2_C3Pays de la Loire2020_2035RésineuxPublic</v>
      </c>
    </row>
    <row r="1868" spans="1:14" x14ac:dyDescent="0.3">
      <c r="A1868" t="s">
        <v>221</v>
      </c>
      <c r="B1868" t="s">
        <v>30</v>
      </c>
      <c r="C1868" t="s">
        <v>214</v>
      </c>
      <c r="D1868" t="s">
        <v>114</v>
      </c>
      <c r="E1868" t="s">
        <v>112</v>
      </c>
      <c r="F1868">
        <v>226479</v>
      </c>
      <c r="G1868">
        <v>514090</v>
      </c>
      <c r="H1868">
        <v>15595</v>
      </c>
      <c r="I1868">
        <v>76925</v>
      </c>
      <c r="J1868">
        <v>157936</v>
      </c>
      <c r="K1868">
        <v>691512</v>
      </c>
      <c r="L1868">
        <v>497235</v>
      </c>
      <c r="M1868">
        <v>1448727</v>
      </c>
      <c r="N1868" s="6" t="str">
        <f t="shared" si="29"/>
        <v>A3_R2_C3Pays de la Loire2020_2035FeuillusPrivé</v>
      </c>
    </row>
    <row r="1869" spans="1:14" x14ac:dyDescent="0.3">
      <c r="A1869" t="s">
        <v>221</v>
      </c>
      <c r="B1869" t="s">
        <v>30</v>
      </c>
      <c r="C1869" t="s">
        <v>214</v>
      </c>
      <c r="D1869" t="s">
        <v>114</v>
      </c>
      <c r="E1869" t="s">
        <v>113</v>
      </c>
      <c r="F1869">
        <v>34167</v>
      </c>
      <c r="G1869">
        <v>62684</v>
      </c>
      <c r="H1869">
        <v>12992</v>
      </c>
      <c r="I1869">
        <v>856</v>
      </c>
      <c r="J1869">
        <v>-9594</v>
      </c>
      <c r="K1869">
        <v>86905</v>
      </c>
      <c r="L1869">
        <v>17584</v>
      </c>
      <c r="M1869">
        <v>81598</v>
      </c>
      <c r="N1869" s="6" t="str">
        <f t="shared" si="29"/>
        <v>A3_R2_C3Pays de la Loire2020_2035FeuillusPublic</v>
      </c>
    </row>
    <row r="1870" spans="1:14" x14ac:dyDescent="0.3">
      <c r="A1870" t="s">
        <v>221</v>
      </c>
      <c r="B1870" t="s">
        <v>30</v>
      </c>
      <c r="C1870" t="s">
        <v>215</v>
      </c>
      <c r="D1870" t="s">
        <v>115</v>
      </c>
      <c r="E1870" t="s">
        <v>112</v>
      </c>
      <c r="F1870">
        <v>288886</v>
      </c>
      <c r="G1870">
        <v>85844</v>
      </c>
      <c r="H1870">
        <v>17984</v>
      </c>
      <c r="I1870">
        <v>263</v>
      </c>
      <c r="J1870">
        <v>7950</v>
      </c>
      <c r="K1870">
        <v>376841</v>
      </c>
      <c r="L1870">
        <v>73999</v>
      </c>
      <c r="M1870">
        <v>459879</v>
      </c>
      <c r="N1870" s="6" t="str">
        <f t="shared" si="29"/>
        <v>A3_R2_C3Pays de la Loire2035_2050RésineuxPrivé</v>
      </c>
    </row>
    <row r="1871" spans="1:14" x14ac:dyDescent="0.3">
      <c r="A1871" t="s">
        <v>221</v>
      </c>
      <c r="B1871" t="s">
        <v>30</v>
      </c>
      <c r="C1871" t="s">
        <v>215</v>
      </c>
      <c r="D1871" t="s">
        <v>115</v>
      </c>
      <c r="E1871" t="s">
        <v>113</v>
      </c>
      <c r="F1871">
        <v>64975</v>
      </c>
      <c r="G1871">
        <v>19690</v>
      </c>
      <c r="H1871">
        <v>28714</v>
      </c>
      <c r="I1871">
        <v>0</v>
      </c>
      <c r="J1871">
        <v>-8570</v>
      </c>
      <c r="K1871">
        <v>85845</v>
      </c>
      <c r="L1871">
        <v>15244</v>
      </c>
      <c r="M1871">
        <v>74999</v>
      </c>
      <c r="N1871" s="6" t="str">
        <f t="shared" si="29"/>
        <v>A3_R2_C3Pays de la Loire2035_2050RésineuxPublic</v>
      </c>
    </row>
    <row r="1872" spans="1:14" x14ac:dyDescent="0.3">
      <c r="A1872" t="s">
        <v>221</v>
      </c>
      <c r="B1872" t="s">
        <v>30</v>
      </c>
      <c r="C1872" t="s">
        <v>215</v>
      </c>
      <c r="D1872" t="s">
        <v>114</v>
      </c>
      <c r="E1872" t="s">
        <v>112</v>
      </c>
      <c r="F1872">
        <v>204893</v>
      </c>
      <c r="G1872">
        <v>484748</v>
      </c>
      <c r="H1872">
        <v>18165</v>
      </c>
      <c r="I1872">
        <v>846</v>
      </c>
      <c r="J1872">
        <v>188073</v>
      </c>
      <c r="K1872">
        <v>627411</v>
      </c>
      <c r="L1872">
        <v>492262</v>
      </c>
      <c r="M1872">
        <v>1449128</v>
      </c>
      <c r="N1872" s="6" t="str">
        <f t="shared" si="29"/>
        <v>A3_R2_C3Pays de la Loire2035_2050FeuillusPrivé</v>
      </c>
    </row>
    <row r="1873" spans="1:14" x14ac:dyDescent="0.3">
      <c r="A1873" t="s">
        <v>221</v>
      </c>
      <c r="B1873" t="s">
        <v>30</v>
      </c>
      <c r="C1873" t="s">
        <v>215</v>
      </c>
      <c r="D1873" t="s">
        <v>114</v>
      </c>
      <c r="E1873" t="s">
        <v>113</v>
      </c>
      <c r="F1873">
        <v>34223</v>
      </c>
      <c r="G1873">
        <v>57946</v>
      </c>
      <c r="H1873">
        <v>14369</v>
      </c>
      <c r="I1873">
        <v>0</v>
      </c>
      <c r="J1873">
        <v>-13401</v>
      </c>
      <c r="K1873">
        <v>81683</v>
      </c>
      <c r="L1873">
        <v>19000</v>
      </c>
      <c r="M1873">
        <v>71304</v>
      </c>
      <c r="N1873" s="6" t="str">
        <f t="shared" si="29"/>
        <v>A3_R2_C3Pays de la Loire2035_2050FeuillusPublic</v>
      </c>
    </row>
    <row r="1874" spans="1:14" x14ac:dyDescent="0.3">
      <c r="A1874" t="s">
        <v>221</v>
      </c>
      <c r="B1874" t="s">
        <v>31</v>
      </c>
      <c r="C1874" t="s">
        <v>214</v>
      </c>
      <c r="D1874" t="s">
        <v>115</v>
      </c>
      <c r="E1874" t="s">
        <v>112</v>
      </c>
      <c r="F1874">
        <v>294089</v>
      </c>
      <c r="G1874">
        <v>97148</v>
      </c>
      <c r="H1874">
        <v>18008</v>
      </c>
      <c r="I1874">
        <v>16279</v>
      </c>
      <c r="J1874">
        <v>51311</v>
      </c>
      <c r="K1874">
        <v>397439</v>
      </c>
      <c r="L1874">
        <v>60268</v>
      </c>
      <c r="M1874">
        <v>586936</v>
      </c>
      <c r="N1874" s="6" t="str">
        <f t="shared" si="29"/>
        <v>B1_R1_C1Pays de la Loire2020_2035RésineuxPrivé</v>
      </c>
    </row>
    <row r="1875" spans="1:14" x14ac:dyDescent="0.3">
      <c r="A1875" t="s">
        <v>221</v>
      </c>
      <c r="B1875" t="s">
        <v>31</v>
      </c>
      <c r="C1875" t="s">
        <v>214</v>
      </c>
      <c r="D1875" t="s">
        <v>115</v>
      </c>
      <c r="E1875" t="s">
        <v>113</v>
      </c>
      <c r="F1875">
        <v>67276</v>
      </c>
      <c r="G1875">
        <v>25977</v>
      </c>
      <c r="H1875">
        <v>13779</v>
      </c>
      <c r="I1875">
        <v>3759</v>
      </c>
      <c r="J1875">
        <v>110</v>
      </c>
      <c r="K1875">
        <v>95483</v>
      </c>
      <c r="L1875">
        <v>9966</v>
      </c>
      <c r="M1875">
        <v>102820</v>
      </c>
      <c r="N1875" s="6" t="str">
        <f t="shared" si="29"/>
        <v>B1_R1_C1Pays de la Loire2020_2035RésineuxPublic</v>
      </c>
    </row>
    <row r="1876" spans="1:14" x14ac:dyDescent="0.3">
      <c r="A1876" t="s">
        <v>221</v>
      </c>
      <c r="B1876" t="s">
        <v>31</v>
      </c>
      <c r="C1876" t="s">
        <v>214</v>
      </c>
      <c r="D1876" t="s">
        <v>114</v>
      </c>
      <c r="E1876" t="s">
        <v>112</v>
      </c>
      <c r="F1876">
        <v>244599</v>
      </c>
      <c r="G1876">
        <v>602632</v>
      </c>
      <c r="H1876">
        <v>14806</v>
      </c>
      <c r="I1876">
        <v>150324</v>
      </c>
      <c r="J1876">
        <v>252735</v>
      </c>
      <c r="K1876">
        <v>789801</v>
      </c>
      <c r="L1876">
        <v>344145</v>
      </c>
      <c r="M1876">
        <v>1587350</v>
      </c>
      <c r="N1876" s="6" t="str">
        <f t="shared" si="29"/>
        <v>B1_R1_C1Pays de la Loire2020_2035FeuillusPrivé</v>
      </c>
    </row>
    <row r="1877" spans="1:14" x14ac:dyDescent="0.3">
      <c r="A1877" t="s">
        <v>221</v>
      </c>
      <c r="B1877" t="s">
        <v>31</v>
      </c>
      <c r="C1877" t="s">
        <v>214</v>
      </c>
      <c r="D1877" t="s">
        <v>114</v>
      </c>
      <c r="E1877" t="s">
        <v>113</v>
      </c>
      <c r="F1877">
        <v>37388</v>
      </c>
      <c r="G1877">
        <v>69574</v>
      </c>
      <c r="H1877">
        <v>8667</v>
      </c>
      <c r="I1877">
        <v>7483</v>
      </c>
      <c r="J1877">
        <v>-7954</v>
      </c>
      <c r="K1877">
        <v>96043</v>
      </c>
      <c r="L1877">
        <v>11556</v>
      </c>
      <c r="M1877">
        <v>87547</v>
      </c>
      <c r="N1877" s="6" t="str">
        <f t="shared" si="29"/>
        <v>B1_R1_C1Pays de la Loire2020_2035FeuillusPublic</v>
      </c>
    </row>
    <row r="1878" spans="1:14" x14ac:dyDescent="0.3">
      <c r="A1878" t="s">
        <v>221</v>
      </c>
      <c r="B1878" t="s">
        <v>31</v>
      </c>
      <c r="C1878" t="s">
        <v>215</v>
      </c>
      <c r="D1878" t="s">
        <v>115</v>
      </c>
      <c r="E1878" t="s">
        <v>112</v>
      </c>
      <c r="F1878">
        <v>328681</v>
      </c>
      <c r="G1878">
        <v>103296</v>
      </c>
      <c r="H1878">
        <v>9493</v>
      </c>
      <c r="I1878">
        <v>10658</v>
      </c>
      <c r="J1878">
        <v>42226</v>
      </c>
      <c r="K1878">
        <v>434605</v>
      </c>
      <c r="L1878">
        <v>48786</v>
      </c>
      <c r="M1878">
        <v>589461</v>
      </c>
      <c r="N1878" s="6" t="str">
        <f t="shared" si="29"/>
        <v>B1_R1_C1Pays de la Loire2035_2050RésineuxPrivé</v>
      </c>
    </row>
    <row r="1879" spans="1:14" x14ac:dyDescent="0.3">
      <c r="A1879" t="s">
        <v>221</v>
      </c>
      <c r="B1879" t="s">
        <v>31</v>
      </c>
      <c r="C1879" t="s">
        <v>215</v>
      </c>
      <c r="D1879" t="s">
        <v>115</v>
      </c>
      <c r="E1879" t="s">
        <v>113</v>
      </c>
      <c r="F1879">
        <v>68423</v>
      </c>
      <c r="G1879">
        <v>21986</v>
      </c>
      <c r="H1879">
        <v>14025</v>
      </c>
      <c r="I1879">
        <v>0</v>
      </c>
      <c r="J1879">
        <v>-2878</v>
      </c>
      <c r="K1879">
        <v>91779</v>
      </c>
      <c r="L1879">
        <v>8590</v>
      </c>
      <c r="M1879">
        <v>90105</v>
      </c>
      <c r="N1879" s="6" t="str">
        <f t="shared" si="29"/>
        <v>B1_R1_C1Pays de la Loire2035_2050RésineuxPublic</v>
      </c>
    </row>
    <row r="1880" spans="1:14" x14ac:dyDescent="0.3">
      <c r="A1880" t="s">
        <v>221</v>
      </c>
      <c r="B1880" t="s">
        <v>31</v>
      </c>
      <c r="C1880" t="s">
        <v>215</v>
      </c>
      <c r="D1880" t="s">
        <v>114</v>
      </c>
      <c r="E1880" t="s">
        <v>112</v>
      </c>
      <c r="F1880">
        <v>236583</v>
      </c>
      <c r="G1880">
        <v>582062</v>
      </c>
      <c r="H1880">
        <v>11903</v>
      </c>
      <c r="I1880">
        <v>11155</v>
      </c>
      <c r="J1880">
        <v>413725</v>
      </c>
      <c r="K1880">
        <v>745192</v>
      </c>
      <c r="L1880">
        <v>288196</v>
      </c>
      <c r="M1880">
        <v>1815643</v>
      </c>
      <c r="N1880" s="6" t="str">
        <f t="shared" si="29"/>
        <v>B1_R1_C1Pays de la Loire2035_2050FeuillusPrivé</v>
      </c>
    </row>
    <row r="1881" spans="1:14" x14ac:dyDescent="0.3">
      <c r="A1881" t="s">
        <v>221</v>
      </c>
      <c r="B1881" t="s">
        <v>31</v>
      </c>
      <c r="C1881" t="s">
        <v>215</v>
      </c>
      <c r="D1881" t="s">
        <v>114</v>
      </c>
      <c r="E1881" t="s">
        <v>113</v>
      </c>
      <c r="F1881">
        <v>35929</v>
      </c>
      <c r="G1881">
        <v>62677</v>
      </c>
      <c r="H1881">
        <v>6697</v>
      </c>
      <c r="I1881">
        <v>0</v>
      </c>
      <c r="J1881">
        <v>-3983</v>
      </c>
      <c r="K1881">
        <v>87328</v>
      </c>
      <c r="L1881">
        <v>9020</v>
      </c>
      <c r="M1881">
        <v>84348</v>
      </c>
      <c r="N1881" s="6" t="str">
        <f t="shared" si="29"/>
        <v>B1_R1_C1Pays de la Loire2035_2050FeuillusPublic</v>
      </c>
    </row>
    <row r="1882" spans="1:14" x14ac:dyDescent="0.3">
      <c r="A1882" t="s">
        <v>221</v>
      </c>
      <c r="B1882" t="s">
        <v>33</v>
      </c>
      <c r="C1882" t="s">
        <v>214</v>
      </c>
      <c r="D1882" t="s">
        <v>115</v>
      </c>
      <c r="E1882" t="s">
        <v>112</v>
      </c>
      <c r="F1882">
        <v>293256</v>
      </c>
      <c r="G1882">
        <v>96906</v>
      </c>
      <c r="H1882">
        <v>18165</v>
      </c>
      <c r="I1882">
        <v>16279</v>
      </c>
      <c r="J1882">
        <v>51792</v>
      </c>
      <c r="K1882">
        <v>396330</v>
      </c>
      <c r="L1882">
        <v>60133</v>
      </c>
      <c r="M1882">
        <v>587061</v>
      </c>
      <c r="N1882" s="6" t="str">
        <f t="shared" si="29"/>
        <v>B1_R1_C2Pays de la Loire2020_2035RésineuxPrivé</v>
      </c>
    </row>
    <row r="1883" spans="1:14" x14ac:dyDescent="0.3">
      <c r="A1883" t="s">
        <v>221</v>
      </c>
      <c r="B1883" t="s">
        <v>33</v>
      </c>
      <c r="C1883" t="s">
        <v>214</v>
      </c>
      <c r="D1883" t="s">
        <v>115</v>
      </c>
      <c r="E1883" t="s">
        <v>113</v>
      </c>
      <c r="F1883">
        <v>66591</v>
      </c>
      <c r="G1883">
        <v>25760</v>
      </c>
      <c r="H1883">
        <v>13800</v>
      </c>
      <c r="I1883">
        <v>3759</v>
      </c>
      <c r="J1883">
        <v>448</v>
      </c>
      <c r="K1883">
        <v>94562</v>
      </c>
      <c r="L1883">
        <v>9976</v>
      </c>
      <c r="M1883">
        <v>102890</v>
      </c>
      <c r="N1883" s="6" t="str">
        <f t="shared" si="29"/>
        <v>B1_R1_C2Pays de la Loire2020_2035RésineuxPublic</v>
      </c>
    </row>
    <row r="1884" spans="1:14" x14ac:dyDescent="0.3">
      <c r="A1884" t="s">
        <v>221</v>
      </c>
      <c r="B1884" t="s">
        <v>33</v>
      </c>
      <c r="C1884" t="s">
        <v>214</v>
      </c>
      <c r="D1884" t="s">
        <v>114</v>
      </c>
      <c r="E1884" t="s">
        <v>112</v>
      </c>
      <c r="F1884">
        <v>245002</v>
      </c>
      <c r="G1884">
        <v>604743</v>
      </c>
      <c r="H1884">
        <v>15168</v>
      </c>
      <c r="I1884">
        <v>150324</v>
      </c>
      <c r="J1884">
        <v>251640</v>
      </c>
      <c r="K1884">
        <v>791994</v>
      </c>
      <c r="L1884">
        <v>343777</v>
      </c>
      <c r="M1884">
        <v>1587170</v>
      </c>
      <c r="N1884" s="6" t="str">
        <f t="shared" si="29"/>
        <v>B1_R1_C2Pays de la Loire2020_2035FeuillusPrivé</v>
      </c>
    </row>
    <row r="1885" spans="1:14" x14ac:dyDescent="0.3">
      <c r="A1885" t="s">
        <v>221</v>
      </c>
      <c r="B1885" t="s">
        <v>33</v>
      </c>
      <c r="C1885" t="s">
        <v>214</v>
      </c>
      <c r="D1885" t="s">
        <v>114</v>
      </c>
      <c r="E1885" t="s">
        <v>113</v>
      </c>
      <c r="F1885">
        <v>37198</v>
      </c>
      <c r="G1885">
        <v>69192</v>
      </c>
      <c r="H1885">
        <v>8689</v>
      </c>
      <c r="I1885">
        <v>7483</v>
      </c>
      <c r="J1885">
        <v>-7668</v>
      </c>
      <c r="K1885">
        <v>95527</v>
      </c>
      <c r="L1885">
        <v>11546</v>
      </c>
      <c r="M1885">
        <v>87571</v>
      </c>
      <c r="N1885" s="6" t="str">
        <f t="shared" si="29"/>
        <v>B1_R1_C2Pays de la Loire2020_2035FeuillusPublic</v>
      </c>
    </row>
    <row r="1886" spans="1:14" x14ac:dyDescent="0.3">
      <c r="A1886" t="s">
        <v>221</v>
      </c>
      <c r="B1886" t="s">
        <v>33</v>
      </c>
      <c r="C1886" t="s">
        <v>215</v>
      </c>
      <c r="D1886" t="s">
        <v>115</v>
      </c>
      <c r="E1886" t="s">
        <v>112</v>
      </c>
      <c r="F1886">
        <v>325832</v>
      </c>
      <c r="G1886">
        <v>101415</v>
      </c>
      <c r="H1886">
        <v>16406</v>
      </c>
      <c r="I1886">
        <v>10422</v>
      </c>
      <c r="J1886">
        <v>20781</v>
      </c>
      <c r="K1886">
        <v>429845</v>
      </c>
      <c r="L1886">
        <v>73049</v>
      </c>
      <c r="M1886">
        <v>547899</v>
      </c>
      <c r="N1886" s="6" t="str">
        <f t="shared" si="29"/>
        <v>B1_R1_C2Pays de la Loire2035_2050RésineuxPrivé</v>
      </c>
    </row>
    <row r="1887" spans="1:14" x14ac:dyDescent="0.3">
      <c r="A1887" t="s">
        <v>221</v>
      </c>
      <c r="B1887" t="s">
        <v>33</v>
      </c>
      <c r="C1887" t="s">
        <v>215</v>
      </c>
      <c r="D1887" t="s">
        <v>115</v>
      </c>
      <c r="E1887" t="s">
        <v>113</v>
      </c>
      <c r="F1887">
        <v>72975</v>
      </c>
      <c r="G1887">
        <v>22637</v>
      </c>
      <c r="H1887">
        <v>23796</v>
      </c>
      <c r="I1887">
        <v>0</v>
      </c>
      <c r="J1887">
        <v>-8797</v>
      </c>
      <c r="K1887">
        <v>96976</v>
      </c>
      <c r="L1887">
        <v>13630</v>
      </c>
      <c r="M1887">
        <v>83441</v>
      </c>
      <c r="N1887" s="6" t="str">
        <f t="shared" si="29"/>
        <v>B1_R1_C2Pays de la Loire2035_2050RésineuxPublic</v>
      </c>
    </row>
    <row r="1888" spans="1:14" x14ac:dyDescent="0.3">
      <c r="A1888" t="s">
        <v>221</v>
      </c>
      <c r="B1888" t="s">
        <v>33</v>
      </c>
      <c r="C1888" t="s">
        <v>215</v>
      </c>
      <c r="D1888" t="s">
        <v>114</v>
      </c>
      <c r="E1888" t="s">
        <v>112</v>
      </c>
      <c r="F1888">
        <v>232983</v>
      </c>
      <c r="G1888">
        <v>567435</v>
      </c>
      <c r="H1888">
        <v>20958</v>
      </c>
      <c r="I1888">
        <v>11033</v>
      </c>
      <c r="J1888">
        <v>241849</v>
      </c>
      <c r="K1888">
        <v>728632</v>
      </c>
      <c r="L1888">
        <v>474858</v>
      </c>
      <c r="M1888">
        <v>1641272</v>
      </c>
      <c r="N1888" s="6" t="str">
        <f t="shared" si="29"/>
        <v>B1_R1_C2Pays de la Loire2035_2050FeuillusPrivé</v>
      </c>
    </row>
    <row r="1889" spans="1:14" x14ac:dyDescent="0.3">
      <c r="A1889" t="s">
        <v>221</v>
      </c>
      <c r="B1889" t="s">
        <v>33</v>
      </c>
      <c r="C1889" t="s">
        <v>215</v>
      </c>
      <c r="D1889" t="s">
        <v>114</v>
      </c>
      <c r="E1889" t="s">
        <v>113</v>
      </c>
      <c r="F1889">
        <v>36933</v>
      </c>
      <c r="G1889">
        <v>63444</v>
      </c>
      <c r="H1889">
        <v>12438</v>
      </c>
      <c r="I1889">
        <v>0</v>
      </c>
      <c r="J1889">
        <v>-13037</v>
      </c>
      <c r="K1889">
        <v>88904</v>
      </c>
      <c r="L1889">
        <v>16436</v>
      </c>
      <c r="M1889">
        <v>76399</v>
      </c>
      <c r="N1889" s="6" t="str">
        <f t="shared" si="29"/>
        <v>B1_R1_C2Pays de la Loire2035_2050FeuillusPublic</v>
      </c>
    </row>
    <row r="1890" spans="1:14" x14ac:dyDescent="0.3">
      <c r="A1890" t="s">
        <v>221</v>
      </c>
      <c r="B1890" t="s">
        <v>35</v>
      </c>
      <c r="C1890" t="s">
        <v>214</v>
      </c>
      <c r="D1890" t="s">
        <v>115</v>
      </c>
      <c r="E1890" t="s">
        <v>112</v>
      </c>
      <c r="F1890">
        <v>292612</v>
      </c>
      <c r="G1890">
        <v>96871</v>
      </c>
      <c r="H1890">
        <v>24679</v>
      </c>
      <c r="I1890">
        <v>15839</v>
      </c>
      <c r="J1890">
        <v>27080</v>
      </c>
      <c r="K1890">
        <v>395804</v>
      </c>
      <c r="L1890">
        <v>82393</v>
      </c>
      <c r="M1890">
        <v>539646</v>
      </c>
      <c r="N1890" s="6" t="str">
        <f t="shared" si="29"/>
        <v>B1_R1_C3Pays de la Loire2020_2035RésineuxPrivé</v>
      </c>
    </row>
    <row r="1891" spans="1:14" x14ac:dyDescent="0.3">
      <c r="A1891" t="s">
        <v>221</v>
      </c>
      <c r="B1891" t="s">
        <v>35</v>
      </c>
      <c r="C1891" t="s">
        <v>214</v>
      </c>
      <c r="D1891" t="s">
        <v>115</v>
      </c>
      <c r="E1891" t="s">
        <v>113</v>
      </c>
      <c r="F1891">
        <v>70458</v>
      </c>
      <c r="G1891">
        <v>26376</v>
      </c>
      <c r="H1891">
        <v>20911</v>
      </c>
      <c r="I1891">
        <v>3574</v>
      </c>
      <c r="J1891">
        <v>-5667</v>
      </c>
      <c r="K1891">
        <v>99102</v>
      </c>
      <c r="L1891">
        <v>13877</v>
      </c>
      <c r="M1891">
        <v>93804</v>
      </c>
      <c r="N1891" s="6" t="str">
        <f t="shared" si="29"/>
        <v>B1_R1_C3Pays de la Loire2020_2035RésineuxPublic</v>
      </c>
    </row>
    <row r="1892" spans="1:14" x14ac:dyDescent="0.3">
      <c r="A1892" t="s">
        <v>221</v>
      </c>
      <c r="B1892" t="s">
        <v>35</v>
      </c>
      <c r="C1892" t="s">
        <v>214</v>
      </c>
      <c r="D1892" t="s">
        <v>114</v>
      </c>
      <c r="E1892" t="s">
        <v>112</v>
      </c>
      <c r="F1892">
        <v>241623</v>
      </c>
      <c r="G1892">
        <v>595791</v>
      </c>
      <c r="H1892">
        <v>20434</v>
      </c>
      <c r="I1892">
        <v>144687</v>
      </c>
      <c r="J1892">
        <v>117054</v>
      </c>
      <c r="K1892">
        <v>780683</v>
      </c>
      <c r="L1892">
        <v>482310</v>
      </c>
      <c r="M1892">
        <v>1441361</v>
      </c>
      <c r="N1892" s="6" t="str">
        <f t="shared" si="29"/>
        <v>B1_R1_C3Pays de la Loire2020_2035FeuillusPrivé</v>
      </c>
    </row>
    <row r="1893" spans="1:14" x14ac:dyDescent="0.3">
      <c r="A1893" t="s">
        <v>221</v>
      </c>
      <c r="B1893" t="s">
        <v>35</v>
      </c>
      <c r="C1893" t="s">
        <v>214</v>
      </c>
      <c r="D1893" t="s">
        <v>114</v>
      </c>
      <c r="E1893" t="s">
        <v>113</v>
      </c>
      <c r="F1893">
        <v>38168</v>
      </c>
      <c r="G1893">
        <v>70517</v>
      </c>
      <c r="H1893">
        <v>12954</v>
      </c>
      <c r="I1893">
        <v>7431</v>
      </c>
      <c r="J1893">
        <v>-15654</v>
      </c>
      <c r="K1893">
        <v>97589</v>
      </c>
      <c r="L1893">
        <v>17159</v>
      </c>
      <c r="M1893">
        <v>80245</v>
      </c>
      <c r="N1893" s="6" t="str">
        <f t="shared" si="29"/>
        <v>B1_R1_C3Pays de la Loire2020_2035FeuillusPublic</v>
      </c>
    </row>
    <row r="1894" spans="1:14" x14ac:dyDescent="0.3">
      <c r="A1894" t="s">
        <v>221</v>
      </c>
      <c r="B1894" t="s">
        <v>35</v>
      </c>
      <c r="C1894" t="s">
        <v>215</v>
      </c>
      <c r="D1894" t="s">
        <v>115</v>
      </c>
      <c r="E1894" t="s">
        <v>112</v>
      </c>
      <c r="F1894">
        <v>318274</v>
      </c>
      <c r="G1894">
        <v>95832</v>
      </c>
      <c r="H1894">
        <v>19063</v>
      </c>
      <c r="I1894">
        <v>8663</v>
      </c>
      <c r="J1894">
        <v>-413</v>
      </c>
      <c r="K1894">
        <v>416253</v>
      </c>
      <c r="L1894">
        <v>84399</v>
      </c>
      <c r="M1894">
        <v>488274</v>
      </c>
      <c r="N1894" s="6" t="str">
        <f t="shared" si="29"/>
        <v>B1_R1_C3Pays de la Loire2035_2050RésineuxPrivé</v>
      </c>
    </row>
    <row r="1895" spans="1:14" x14ac:dyDescent="0.3">
      <c r="A1895" t="s">
        <v>221</v>
      </c>
      <c r="B1895" t="s">
        <v>35</v>
      </c>
      <c r="C1895" t="s">
        <v>215</v>
      </c>
      <c r="D1895" t="s">
        <v>115</v>
      </c>
      <c r="E1895" t="s">
        <v>113</v>
      </c>
      <c r="F1895">
        <v>71698</v>
      </c>
      <c r="G1895">
        <v>23016</v>
      </c>
      <c r="H1895">
        <v>24205</v>
      </c>
      <c r="I1895">
        <v>0</v>
      </c>
      <c r="J1895">
        <v>-12077</v>
      </c>
      <c r="K1895">
        <v>96133</v>
      </c>
      <c r="L1895">
        <v>12898</v>
      </c>
      <c r="M1895">
        <v>72693</v>
      </c>
      <c r="N1895" s="6" t="str">
        <f t="shared" si="29"/>
        <v>B1_R1_C3Pays de la Loire2035_2050RésineuxPublic</v>
      </c>
    </row>
    <row r="1896" spans="1:14" x14ac:dyDescent="0.3">
      <c r="A1896" t="s">
        <v>221</v>
      </c>
      <c r="B1896" t="s">
        <v>35</v>
      </c>
      <c r="C1896" t="s">
        <v>215</v>
      </c>
      <c r="D1896" t="s">
        <v>114</v>
      </c>
      <c r="E1896" t="s">
        <v>112</v>
      </c>
      <c r="F1896">
        <v>237966</v>
      </c>
      <c r="G1896">
        <v>572859</v>
      </c>
      <c r="H1896">
        <v>29203</v>
      </c>
      <c r="I1896">
        <v>10043</v>
      </c>
      <c r="J1896">
        <v>139814</v>
      </c>
      <c r="K1896">
        <v>734689</v>
      </c>
      <c r="L1896">
        <v>463756</v>
      </c>
      <c r="M1896">
        <v>1439448</v>
      </c>
      <c r="N1896" s="6" t="str">
        <f t="shared" si="29"/>
        <v>B1_R1_C3Pays de la Loire2035_2050FeuillusPrivé</v>
      </c>
    </row>
    <row r="1897" spans="1:14" x14ac:dyDescent="0.3">
      <c r="A1897" t="s">
        <v>221</v>
      </c>
      <c r="B1897" t="s">
        <v>35</v>
      </c>
      <c r="C1897" t="s">
        <v>215</v>
      </c>
      <c r="D1897" t="s">
        <v>114</v>
      </c>
      <c r="E1897" t="s">
        <v>113</v>
      </c>
      <c r="F1897">
        <v>37545</v>
      </c>
      <c r="G1897">
        <v>63455</v>
      </c>
      <c r="H1897">
        <v>13963</v>
      </c>
      <c r="I1897">
        <v>0</v>
      </c>
      <c r="J1897">
        <v>-18630</v>
      </c>
      <c r="K1897">
        <v>89453</v>
      </c>
      <c r="L1897">
        <v>18022</v>
      </c>
      <c r="M1897">
        <v>68596</v>
      </c>
      <c r="N1897" s="6" t="str">
        <f t="shared" si="29"/>
        <v>B1_R1_C3Pays de la Loire2035_2050FeuillusPublic</v>
      </c>
    </row>
    <row r="1898" spans="1:14" x14ac:dyDescent="0.3">
      <c r="A1898" t="s">
        <v>221</v>
      </c>
      <c r="B1898" t="s">
        <v>37</v>
      </c>
      <c r="C1898" t="s">
        <v>214</v>
      </c>
      <c r="D1898" t="s">
        <v>115</v>
      </c>
      <c r="E1898" t="s">
        <v>112</v>
      </c>
      <c r="F1898">
        <v>290723</v>
      </c>
      <c r="G1898">
        <v>96149</v>
      </c>
      <c r="H1898">
        <v>18102</v>
      </c>
      <c r="I1898">
        <v>1207</v>
      </c>
      <c r="J1898">
        <v>49809</v>
      </c>
      <c r="K1898">
        <v>393380</v>
      </c>
      <c r="L1898">
        <v>55602</v>
      </c>
      <c r="M1898">
        <v>573508</v>
      </c>
      <c r="N1898" s="6" t="str">
        <f t="shared" si="29"/>
        <v>B1_R2_C1Pays de la Loire2020_2035RésineuxPrivé</v>
      </c>
    </row>
    <row r="1899" spans="1:14" x14ac:dyDescent="0.3">
      <c r="A1899" t="s">
        <v>221</v>
      </c>
      <c r="B1899" t="s">
        <v>37</v>
      </c>
      <c r="C1899" t="s">
        <v>214</v>
      </c>
      <c r="D1899" t="s">
        <v>115</v>
      </c>
      <c r="E1899" t="s">
        <v>113</v>
      </c>
      <c r="F1899">
        <v>69154</v>
      </c>
      <c r="G1899">
        <v>26626</v>
      </c>
      <c r="H1899">
        <v>13690</v>
      </c>
      <c r="I1899">
        <v>3740</v>
      </c>
      <c r="J1899">
        <v>-1032</v>
      </c>
      <c r="K1899">
        <v>98059</v>
      </c>
      <c r="L1899">
        <v>9794</v>
      </c>
      <c r="M1899">
        <v>101984</v>
      </c>
      <c r="N1899" s="6" t="str">
        <f t="shared" si="29"/>
        <v>B1_R2_C1Pays de la Loire2020_2035RésineuxPublic</v>
      </c>
    </row>
    <row r="1900" spans="1:14" x14ac:dyDescent="0.3">
      <c r="A1900" t="s">
        <v>221</v>
      </c>
      <c r="B1900" t="s">
        <v>37</v>
      </c>
      <c r="C1900" t="s">
        <v>214</v>
      </c>
      <c r="D1900" t="s">
        <v>114</v>
      </c>
      <c r="E1900" t="s">
        <v>112</v>
      </c>
      <c r="F1900">
        <v>243000</v>
      </c>
      <c r="G1900">
        <v>578946</v>
      </c>
      <c r="H1900">
        <v>15131</v>
      </c>
      <c r="I1900">
        <v>79749</v>
      </c>
      <c r="J1900">
        <v>264047</v>
      </c>
      <c r="K1900">
        <v>765199</v>
      </c>
      <c r="L1900">
        <v>343746</v>
      </c>
      <c r="M1900">
        <v>1587211</v>
      </c>
      <c r="N1900" s="6" t="str">
        <f t="shared" si="29"/>
        <v>B1_R2_C1Pays de la Loire2020_2035FeuillusPrivé</v>
      </c>
    </row>
    <row r="1901" spans="1:14" x14ac:dyDescent="0.3">
      <c r="A1901" t="s">
        <v>221</v>
      </c>
      <c r="B1901" t="s">
        <v>37</v>
      </c>
      <c r="C1901" t="s">
        <v>214</v>
      </c>
      <c r="D1901" t="s">
        <v>114</v>
      </c>
      <c r="E1901" t="s">
        <v>113</v>
      </c>
      <c r="F1901">
        <v>36647</v>
      </c>
      <c r="G1901">
        <v>67856</v>
      </c>
      <c r="H1901">
        <v>8714</v>
      </c>
      <c r="I1901">
        <v>840</v>
      </c>
      <c r="J1901">
        <v>-6459</v>
      </c>
      <c r="K1901">
        <v>93778</v>
      </c>
      <c r="L1901">
        <v>11508</v>
      </c>
      <c r="M1901">
        <v>88178</v>
      </c>
      <c r="N1901" s="6" t="str">
        <f t="shared" si="29"/>
        <v>B1_R2_C1Pays de la Loire2020_2035FeuillusPublic</v>
      </c>
    </row>
    <row r="1902" spans="1:14" x14ac:dyDescent="0.3">
      <c r="A1902" t="s">
        <v>221</v>
      </c>
      <c r="B1902" t="s">
        <v>37</v>
      </c>
      <c r="C1902" t="s">
        <v>215</v>
      </c>
      <c r="D1902" t="s">
        <v>115</v>
      </c>
      <c r="E1902" t="s">
        <v>112</v>
      </c>
      <c r="F1902">
        <v>323346</v>
      </c>
      <c r="G1902">
        <v>99640</v>
      </c>
      <c r="H1902">
        <v>9623</v>
      </c>
      <c r="I1902">
        <v>327</v>
      </c>
      <c r="J1902">
        <v>32748</v>
      </c>
      <c r="K1902">
        <v>425368</v>
      </c>
      <c r="L1902">
        <v>39076</v>
      </c>
      <c r="M1902">
        <v>544052</v>
      </c>
      <c r="N1902" s="6" t="str">
        <f t="shared" si="29"/>
        <v>B1_R2_C1Pays de la Loire2035_2050RésineuxPrivé</v>
      </c>
    </row>
    <row r="1903" spans="1:14" x14ac:dyDescent="0.3">
      <c r="A1903" t="s">
        <v>221</v>
      </c>
      <c r="B1903" t="s">
        <v>37</v>
      </c>
      <c r="C1903" t="s">
        <v>215</v>
      </c>
      <c r="D1903" t="s">
        <v>115</v>
      </c>
      <c r="E1903" t="s">
        <v>113</v>
      </c>
      <c r="F1903">
        <v>67729</v>
      </c>
      <c r="G1903">
        <v>21906</v>
      </c>
      <c r="H1903">
        <v>13669</v>
      </c>
      <c r="I1903">
        <v>0</v>
      </c>
      <c r="J1903">
        <v>-3228</v>
      </c>
      <c r="K1903">
        <v>91005</v>
      </c>
      <c r="L1903">
        <v>8108</v>
      </c>
      <c r="M1903">
        <v>87892</v>
      </c>
      <c r="N1903" s="6" t="str">
        <f t="shared" si="29"/>
        <v>B1_R2_C1Pays de la Loire2035_2050RésineuxPublic</v>
      </c>
    </row>
    <row r="1904" spans="1:14" x14ac:dyDescent="0.3">
      <c r="A1904" t="s">
        <v>221</v>
      </c>
      <c r="B1904" t="s">
        <v>37</v>
      </c>
      <c r="C1904" t="s">
        <v>215</v>
      </c>
      <c r="D1904" t="s">
        <v>114</v>
      </c>
      <c r="E1904" t="s">
        <v>112</v>
      </c>
      <c r="F1904">
        <v>233161</v>
      </c>
      <c r="G1904">
        <v>592166</v>
      </c>
      <c r="H1904">
        <v>12731</v>
      </c>
      <c r="I1904">
        <v>935</v>
      </c>
      <c r="J1904">
        <v>407276</v>
      </c>
      <c r="K1904">
        <v>750421</v>
      </c>
      <c r="L1904">
        <v>288534</v>
      </c>
      <c r="M1904">
        <v>1808513</v>
      </c>
      <c r="N1904" s="6" t="str">
        <f t="shared" si="29"/>
        <v>B1_R2_C1Pays de la Loire2035_2050FeuillusPrivé</v>
      </c>
    </row>
    <row r="1905" spans="1:14" x14ac:dyDescent="0.3">
      <c r="A1905" t="s">
        <v>221</v>
      </c>
      <c r="B1905" t="s">
        <v>37</v>
      </c>
      <c r="C1905" t="s">
        <v>215</v>
      </c>
      <c r="D1905" t="s">
        <v>114</v>
      </c>
      <c r="E1905" t="s">
        <v>113</v>
      </c>
      <c r="F1905">
        <v>36352</v>
      </c>
      <c r="G1905">
        <v>63721</v>
      </c>
      <c r="H1905">
        <v>6780</v>
      </c>
      <c r="I1905">
        <v>0</v>
      </c>
      <c r="J1905">
        <v>-4065</v>
      </c>
      <c r="K1905">
        <v>88657</v>
      </c>
      <c r="L1905">
        <v>9023</v>
      </c>
      <c r="M1905">
        <v>85508</v>
      </c>
      <c r="N1905" s="6" t="str">
        <f t="shared" si="29"/>
        <v>B1_R2_C1Pays de la Loire2035_2050FeuillusPublic</v>
      </c>
    </row>
    <row r="1906" spans="1:14" x14ac:dyDescent="0.3">
      <c r="A1906" t="s">
        <v>221</v>
      </c>
      <c r="B1906" t="s">
        <v>38</v>
      </c>
      <c r="C1906" t="s">
        <v>214</v>
      </c>
      <c r="D1906" t="s">
        <v>115</v>
      </c>
      <c r="E1906" t="s">
        <v>112</v>
      </c>
      <c r="F1906">
        <v>290723</v>
      </c>
      <c r="G1906">
        <v>96149</v>
      </c>
      <c r="H1906">
        <v>18102</v>
      </c>
      <c r="I1906">
        <v>1207</v>
      </c>
      <c r="J1906">
        <v>49809</v>
      </c>
      <c r="K1906">
        <v>393380</v>
      </c>
      <c r="L1906">
        <v>55602</v>
      </c>
      <c r="M1906">
        <v>573508</v>
      </c>
      <c r="N1906" s="6" t="str">
        <f t="shared" si="29"/>
        <v>B1_R2_C2Pays de la Loire2020_2035RésineuxPrivé</v>
      </c>
    </row>
    <row r="1907" spans="1:14" x14ac:dyDescent="0.3">
      <c r="A1907" t="s">
        <v>221</v>
      </c>
      <c r="B1907" t="s">
        <v>38</v>
      </c>
      <c r="C1907" t="s">
        <v>214</v>
      </c>
      <c r="D1907" t="s">
        <v>115</v>
      </c>
      <c r="E1907" t="s">
        <v>113</v>
      </c>
      <c r="F1907">
        <v>69154</v>
      </c>
      <c r="G1907">
        <v>26626</v>
      </c>
      <c r="H1907">
        <v>13690</v>
      </c>
      <c r="I1907">
        <v>3740</v>
      </c>
      <c r="J1907">
        <v>-1032</v>
      </c>
      <c r="K1907">
        <v>98059</v>
      </c>
      <c r="L1907">
        <v>9794</v>
      </c>
      <c r="M1907">
        <v>101984</v>
      </c>
      <c r="N1907" s="6" t="str">
        <f t="shared" si="29"/>
        <v>B1_R2_C2Pays de la Loire2020_2035RésineuxPublic</v>
      </c>
    </row>
    <row r="1908" spans="1:14" x14ac:dyDescent="0.3">
      <c r="A1908" t="s">
        <v>221</v>
      </c>
      <c r="B1908" t="s">
        <v>38</v>
      </c>
      <c r="C1908" t="s">
        <v>214</v>
      </c>
      <c r="D1908" t="s">
        <v>114</v>
      </c>
      <c r="E1908" t="s">
        <v>112</v>
      </c>
      <c r="F1908">
        <v>243000</v>
      </c>
      <c r="G1908">
        <v>578946</v>
      </c>
      <c r="H1908">
        <v>15131</v>
      </c>
      <c r="I1908">
        <v>79749</v>
      </c>
      <c r="J1908">
        <v>264047</v>
      </c>
      <c r="K1908">
        <v>765199</v>
      </c>
      <c r="L1908">
        <v>343746</v>
      </c>
      <c r="M1908">
        <v>1587211</v>
      </c>
      <c r="N1908" s="6" t="str">
        <f t="shared" si="29"/>
        <v>B1_R2_C2Pays de la Loire2020_2035FeuillusPrivé</v>
      </c>
    </row>
    <row r="1909" spans="1:14" x14ac:dyDescent="0.3">
      <c r="A1909" t="s">
        <v>221</v>
      </c>
      <c r="B1909" t="s">
        <v>38</v>
      </c>
      <c r="C1909" t="s">
        <v>214</v>
      </c>
      <c r="D1909" t="s">
        <v>114</v>
      </c>
      <c r="E1909" t="s">
        <v>113</v>
      </c>
      <c r="F1909">
        <v>36647</v>
      </c>
      <c r="G1909">
        <v>67856</v>
      </c>
      <c r="H1909">
        <v>8714</v>
      </c>
      <c r="I1909">
        <v>840</v>
      </c>
      <c r="J1909">
        <v>-6459</v>
      </c>
      <c r="K1909">
        <v>93778</v>
      </c>
      <c r="L1909">
        <v>11508</v>
      </c>
      <c r="M1909">
        <v>88178</v>
      </c>
      <c r="N1909" s="6" t="str">
        <f t="shared" si="29"/>
        <v>B1_R2_C2Pays de la Loire2020_2035FeuillusPublic</v>
      </c>
    </row>
    <row r="1910" spans="1:14" x14ac:dyDescent="0.3">
      <c r="A1910" t="s">
        <v>221</v>
      </c>
      <c r="B1910" t="s">
        <v>38</v>
      </c>
      <c r="C1910" t="s">
        <v>215</v>
      </c>
      <c r="D1910" t="s">
        <v>115</v>
      </c>
      <c r="E1910" t="s">
        <v>112</v>
      </c>
      <c r="F1910">
        <v>321406</v>
      </c>
      <c r="G1910">
        <v>98070</v>
      </c>
      <c r="H1910">
        <v>16202</v>
      </c>
      <c r="I1910">
        <v>319</v>
      </c>
      <c r="J1910">
        <v>11312</v>
      </c>
      <c r="K1910">
        <v>421872</v>
      </c>
      <c r="L1910">
        <v>61675</v>
      </c>
      <c r="M1910">
        <v>501921</v>
      </c>
      <c r="N1910" s="6" t="str">
        <f t="shared" si="29"/>
        <v>B1_R2_C2Pays de la Loire2035_2050RésineuxPrivé</v>
      </c>
    </row>
    <row r="1911" spans="1:14" x14ac:dyDescent="0.3">
      <c r="A1911" t="s">
        <v>221</v>
      </c>
      <c r="B1911" t="s">
        <v>38</v>
      </c>
      <c r="C1911" t="s">
        <v>215</v>
      </c>
      <c r="D1911" t="s">
        <v>115</v>
      </c>
      <c r="E1911" t="s">
        <v>113</v>
      </c>
      <c r="F1911">
        <v>73724</v>
      </c>
      <c r="G1911">
        <v>23093</v>
      </c>
      <c r="H1911">
        <v>23074</v>
      </c>
      <c r="I1911">
        <v>0</v>
      </c>
      <c r="J1911">
        <v>-9696</v>
      </c>
      <c r="K1911">
        <v>98218</v>
      </c>
      <c r="L1911">
        <v>12894</v>
      </c>
      <c r="M1911">
        <v>81452</v>
      </c>
      <c r="N1911" s="6" t="str">
        <f t="shared" si="29"/>
        <v>B1_R2_C2Pays de la Loire2035_2050RésineuxPublic</v>
      </c>
    </row>
    <row r="1912" spans="1:14" x14ac:dyDescent="0.3">
      <c r="A1912" t="s">
        <v>221</v>
      </c>
      <c r="B1912" t="s">
        <v>38</v>
      </c>
      <c r="C1912" t="s">
        <v>215</v>
      </c>
      <c r="D1912" t="s">
        <v>114</v>
      </c>
      <c r="E1912" t="s">
        <v>112</v>
      </c>
      <c r="F1912">
        <v>228241</v>
      </c>
      <c r="G1912">
        <v>572035</v>
      </c>
      <c r="H1912">
        <v>21046</v>
      </c>
      <c r="I1912">
        <v>926</v>
      </c>
      <c r="J1912">
        <v>237368</v>
      </c>
      <c r="K1912">
        <v>727827</v>
      </c>
      <c r="L1912">
        <v>478076</v>
      </c>
      <c r="M1912">
        <v>1634498</v>
      </c>
      <c r="N1912" s="6" t="str">
        <f t="shared" si="29"/>
        <v>B1_R2_C2Pays de la Loire2035_2050FeuillusPrivé</v>
      </c>
    </row>
    <row r="1913" spans="1:14" x14ac:dyDescent="0.3">
      <c r="A1913" t="s">
        <v>221</v>
      </c>
      <c r="B1913" t="s">
        <v>38</v>
      </c>
      <c r="C1913" t="s">
        <v>215</v>
      </c>
      <c r="D1913" t="s">
        <v>114</v>
      </c>
      <c r="E1913" t="s">
        <v>113</v>
      </c>
      <c r="F1913">
        <v>38083</v>
      </c>
      <c r="G1913">
        <v>65721</v>
      </c>
      <c r="H1913">
        <v>12602</v>
      </c>
      <c r="I1913">
        <v>0</v>
      </c>
      <c r="J1913">
        <v>-14328</v>
      </c>
      <c r="K1913">
        <v>91962</v>
      </c>
      <c r="L1913">
        <v>16693</v>
      </c>
      <c r="M1913">
        <v>77268</v>
      </c>
      <c r="N1913" s="6" t="str">
        <f t="shared" si="29"/>
        <v>B1_R2_C2Pays de la Loire2035_2050FeuillusPublic</v>
      </c>
    </row>
    <row r="1914" spans="1:14" x14ac:dyDescent="0.3">
      <c r="A1914" t="s">
        <v>221</v>
      </c>
      <c r="B1914" t="s">
        <v>39</v>
      </c>
      <c r="C1914" t="s">
        <v>214</v>
      </c>
      <c r="D1914" t="s">
        <v>115</v>
      </c>
      <c r="E1914" t="s">
        <v>112</v>
      </c>
      <c r="F1914">
        <v>289430</v>
      </c>
      <c r="G1914">
        <v>95951</v>
      </c>
      <c r="H1914">
        <v>24899</v>
      </c>
      <c r="I1914">
        <v>1095</v>
      </c>
      <c r="J1914">
        <v>25830</v>
      </c>
      <c r="K1914">
        <v>392015</v>
      </c>
      <c r="L1914">
        <v>76815</v>
      </c>
      <c r="M1914">
        <v>526237</v>
      </c>
      <c r="N1914" s="6" t="str">
        <f t="shared" si="29"/>
        <v>B1_R2_C3Pays de la Loire2020_2035RésineuxPrivé</v>
      </c>
    </row>
    <row r="1915" spans="1:14" x14ac:dyDescent="0.3">
      <c r="A1915" t="s">
        <v>221</v>
      </c>
      <c r="B1915" t="s">
        <v>39</v>
      </c>
      <c r="C1915" t="s">
        <v>214</v>
      </c>
      <c r="D1915" t="s">
        <v>115</v>
      </c>
      <c r="E1915" t="s">
        <v>113</v>
      </c>
      <c r="F1915">
        <v>72414</v>
      </c>
      <c r="G1915">
        <v>27209</v>
      </c>
      <c r="H1915">
        <v>20714</v>
      </c>
      <c r="I1915">
        <v>3793</v>
      </c>
      <c r="J1915">
        <v>-6793</v>
      </c>
      <c r="K1915">
        <v>101947</v>
      </c>
      <c r="L1915">
        <v>13630</v>
      </c>
      <c r="M1915">
        <v>93200</v>
      </c>
      <c r="N1915" s="6" t="str">
        <f t="shared" si="29"/>
        <v>B1_R2_C3Pays de la Loire2020_2035RésineuxPublic</v>
      </c>
    </row>
    <row r="1916" spans="1:14" x14ac:dyDescent="0.3">
      <c r="A1916" t="s">
        <v>221</v>
      </c>
      <c r="B1916" t="s">
        <v>39</v>
      </c>
      <c r="C1916" t="s">
        <v>214</v>
      </c>
      <c r="D1916" t="s">
        <v>114</v>
      </c>
      <c r="E1916" t="s">
        <v>112</v>
      </c>
      <c r="F1916">
        <v>239952</v>
      </c>
      <c r="G1916">
        <v>572227</v>
      </c>
      <c r="H1916">
        <v>21084</v>
      </c>
      <c r="I1916">
        <v>75851</v>
      </c>
      <c r="J1916">
        <v>127638</v>
      </c>
      <c r="K1916">
        <v>756191</v>
      </c>
      <c r="L1916">
        <v>482937</v>
      </c>
      <c r="M1916">
        <v>1440570</v>
      </c>
      <c r="N1916" s="6" t="str">
        <f t="shared" si="29"/>
        <v>B1_R2_C3Pays de la Loire2020_2035FeuillusPrivé</v>
      </c>
    </row>
    <row r="1917" spans="1:14" x14ac:dyDescent="0.3">
      <c r="A1917" t="s">
        <v>221</v>
      </c>
      <c r="B1917" t="s">
        <v>39</v>
      </c>
      <c r="C1917" t="s">
        <v>214</v>
      </c>
      <c r="D1917" t="s">
        <v>114</v>
      </c>
      <c r="E1917" t="s">
        <v>113</v>
      </c>
      <c r="F1917">
        <v>37509</v>
      </c>
      <c r="G1917">
        <v>68951</v>
      </c>
      <c r="H1917">
        <v>13043</v>
      </c>
      <c r="I1917">
        <v>825</v>
      </c>
      <c r="J1917">
        <v>-14223</v>
      </c>
      <c r="K1917">
        <v>95534</v>
      </c>
      <c r="L1917">
        <v>17003</v>
      </c>
      <c r="M1917">
        <v>80877</v>
      </c>
      <c r="N1917" s="6" t="str">
        <f t="shared" si="29"/>
        <v>B1_R2_C3Pays de la Loire2020_2035FeuillusPublic</v>
      </c>
    </row>
    <row r="1918" spans="1:14" x14ac:dyDescent="0.3">
      <c r="A1918" t="s">
        <v>221</v>
      </c>
      <c r="B1918" t="s">
        <v>39</v>
      </c>
      <c r="C1918" t="s">
        <v>215</v>
      </c>
      <c r="D1918" t="s">
        <v>115</v>
      </c>
      <c r="E1918" t="s">
        <v>112</v>
      </c>
      <c r="F1918">
        <v>312071</v>
      </c>
      <c r="G1918">
        <v>92454</v>
      </c>
      <c r="H1918">
        <v>18996</v>
      </c>
      <c r="I1918">
        <v>263</v>
      </c>
      <c r="J1918">
        <v>-6784</v>
      </c>
      <c r="K1918">
        <v>406494</v>
      </c>
      <c r="L1918">
        <v>66481</v>
      </c>
      <c r="M1918">
        <v>442559</v>
      </c>
      <c r="N1918" s="6" t="str">
        <f t="shared" si="29"/>
        <v>B1_R2_C3Pays de la Loire2035_2050RésineuxPrivé</v>
      </c>
    </row>
    <row r="1919" spans="1:14" x14ac:dyDescent="0.3">
      <c r="A1919" t="s">
        <v>221</v>
      </c>
      <c r="B1919" t="s">
        <v>39</v>
      </c>
      <c r="C1919" t="s">
        <v>215</v>
      </c>
      <c r="D1919" t="s">
        <v>115</v>
      </c>
      <c r="E1919" t="s">
        <v>113</v>
      </c>
      <c r="F1919">
        <v>70512</v>
      </c>
      <c r="G1919">
        <v>22751</v>
      </c>
      <c r="H1919">
        <v>23735</v>
      </c>
      <c r="I1919">
        <v>0</v>
      </c>
      <c r="J1919">
        <v>-12094</v>
      </c>
      <c r="K1919">
        <v>94673</v>
      </c>
      <c r="L1919">
        <v>12429</v>
      </c>
      <c r="M1919">
        <v>70723</v>
      </c>
      <c r="N1919" s="6" t="str">
        <f t="shared" si="29"/>
        <v>B1_R2_C3Pays de la Loire2035_2050RésineuxPublic</v>
      </c>
    </row>
    <row r="1920" spans="1:14" x14ac:dyDescent="0.3">
      <c r="A1920" t="s">
        <v>221</v>
      </c>
      <c r="B1920" t="s">
        <v>39</v>
      </c>
      <c r="C1920" t="s">
        <v>215</v>
      </c>
      <c r="D1920" t="s">
        <v>114</v>
      </c>
      <c r="E1920" t="s">
        <v>112</v>
      </c>
      <c r="F1920">
        <v>234272</v>
      </c>
      <c r="G1920">
        <v>582620</v>
      </c>
      <c r="H1920">
        <v>30525</v>
      </c>
      <c r="I1920">
        <v>846</v>
      </c>
      <c r="J1920">
        <v>132872</v>
      </c>
      <c r="K1920">
        <v>739458</v>
      </c>
      <c r="L1920">
        <v>462259</v>
      </c>
      <c r="M1920">
        <v>1429026</v>
      </c>
      <c r="N1920" s="6" t="str">
        <f t="shared" si="29"/>
        <v>B1_R2_C3Pays de la Loire2035_2050FeuillusPrivé</v>
      </c>
    </row>
    <row r="1921" spans="1:14" x14ac:dyDescent="0.3">
      <c r="A1921" t="s">
        <v>221</v>
      </c>
      <c r="B1921" t="s">
        <v>39</v>
      </c>
      <c r="C1921" t="s">
        <v>215</v>
      </c>
      <c r="D1921" t="s">
        <v>114</v>
      </c>
      <c r="E1921" t="s">
        <v>113</v>
      </c>
      <c r="F1921">
        <v>37866</v>
      </c>
      <c r="G1921">
        <v>64424</v>
      </c>
      <c r="H1921">
        <v>14233</v>
      </c>
      <c r="I1921">
        <v>0</v>
      </c>
      <c r="J1921">
        <v>-18427</v>
      </c>
      <c r="K1921">
        <v>90637</v>
      </c>
      <c r="L1921">
        <v>17365</v>
      </c>
      <c r="M1921">
        <v>69495</v>
      </c>
      <c r="N1921" s="6" t="str">
        <f t="shared" si="29"/>
        <v>B1_R2_C3Pays de la Loire2035_2050FeuillusPublic</v>
      </c>
    </row>
    <row r="1922" spans="1:14" x14ac:dyDescent="0.3">
      <c r="A1922" t="s">
        <v>221</v>
      </c>
      <c r="B1922" t="s">
        <v>40</v>
      </c>
      <c r="C1922" t="s">
        <v>214</v>
      </c>
      <c r="D1922" t="s">
        <v>115</v>
      </c>
      <c r="E1922" t="s">
        <v>112</v>
      </c>
      <c r="F1922">
        <v>314222</v>
      </c>
      <c r="G1922">
        <v>103065</v>
      </c>
      <c r="H1922">
        <v>17985</v>
      </c>
      <c r="I1922">
        <v>16206</v>
      </c>
      <c r="J1922">
        <v>40775</v>
      </c>
      <c r="K1922">
        <v>423641</v>
      </c>
      <c r="L1922">
        <v>59346</v>
      </c>
      <c r="M1922">
        <v>583289</v>
      </c>
      <c r="N1922" s="6" t="str">
        <f t="shared" si="29"/>
        <v>B2_R1_C1Pays de la Loire2020_2035RésineuxPrivé</v>
      </c>
    </row>
    <row r="1923" spans="1:14" x14ac:dyDescent="0.3">
      <c r="A1923" t="s">
        <v>221</v>
      </c>
      <c r="B1923" t="s">
        <v>40</v>
      </c>
      <c r="C1923" t="s">
        <v>214</v>
      </c>
      <c r="D1923" t="s">
        <v>115</v>
      </c>
      <c r="E1923" t="s">
        <v>113</v>
      </c>
      <c r="F1923">
        <v>73512</v>
      </c>
      <c r="G1923">
        <v>27917</v>
      </c>
      <c r="H1923">
        <v>13353</v>
      </c>
      <c r="I1923">
        <v>3689</v>
      </c>
      <c r="J1923">
        <v>-3145</v>
      </c>
      <c r="K1923">
        <v>103829</v>
      </c>
      <c r="L1923">
        <v>9635</v>
      </c>
      <c r="M1923">
        <v>101408</v>
      </c>
      <c r="N1923" s="6" t="str">
        <f t="shared" ref="N1923:N1986" si="30">B1923&amp;A1923&amp;C1923&amp;D1923&amp;E1923</f>
        <v>B2_R1_C1Pays de la Loire2020_2035RésineuxPublic</v>
      </c>
    </row>
    <row r="1924" spans="1:14" x14ac:dyDescent="0.3">
      <c r="A1924" t="s">
        <v>221</v>
      </c>
      <c r="B1924" t="s">
        <v>40</v>
      </c>
      <c r="C1924" t="s">
        <v>214</v>
      </c>
      <c r="D1924" t="s">
        <v>114</v>
      </c>
      <c r="E1924" t="s">
        <v>112</v>
      </c>
      <c r="F1924">
        <v>261188</v>
      </c>
      <c r="G1924">
        <v>662284</v>
      </c>
      <c r="H1924">
        <v>15798</v>
      </c>
      <c r="I1924">
        <v>149445</v>
      </c>
      <c r="J1924">
        <v>216741</v>
      </c>
      <c r="K1924">
        <v>857818</v>
      </c>
      <c r="L1924">
        <v>339539</v>
      </c>
      <c r="M1924">
        <v>1581398</v>
      </c>
      <c r="N1924" s="6" t="str">
        <f t="shared" si="30"/>
        <v>B2_R1_C1Pays de la Loire2020_2035FeuillusPrivé</v>
      </c>
    </row>
    <row r="1925" spans="1:14" x14ac:dyDescent="0.3">
      <c r="A1925" t="s">
        <v>221</v>
      </c>
      <c r="B1925" t="s">
        <v>40</v>
      </c>
      <c r="C1925" t="s">
        <v>214</v>
      </c>
      <c r="D1925" t="s">
        <v>114</v>
      </c>
      <c r="E1925" t="s">
        <v>113</v>
      </c>
      <c r="F1925">
        <v>39842</v>
      </c>
      <c r="G1925">
        <v>74400</v>
      </c>
      <c r="H1925">
        <v>8561</v>
      </c>
      <c r="I1925">
        <v>7458</v>
      </c>
      <c r="J1925">
        <v>-11573</v>
      </c>
      <c r="K1925">
        <v>102591</v>
      </c>
      <c r="L1925">
        <v>11341</v>
      </c>
      <c r="M1925">
        <v>87020</v>
      </c>
      <c r="N1925" s="6" t="str">
        <f t="shared" si="30"/>
        <v>B2_R1_C1Pays de la Loire2020_2035FeuillusPublic</v>
      </c>
    </row>
    <row r="1926" spans="1:14" x14ac:dyDescent="0.3">
      <c r="A1926" t="s">
        <v>221</v>
      </c>
      <c r="B1926" t="s">
        <v>40</v>
      </c>
      <c r="C1926" t="s">
        <v>215</v>
      </c>
      <c r="D1926" t="s">
        <v>115</v>
      </c>
      <c r="E1926" t="s">
        <v>112</v>
      </c>
      <c r="F1926">
        <v>348407</v>
      </c>
      <c r="G1926">
        <v>110079</v>
      </c>
      <c r="H1926">
        <v>11580</v>
      </c>
      <c r="I1926">
        <v>10658</v>
      </c>
      <c r="J1926">
        <v>29155</v>
      </c>
      <c r="K1926">
        <v>461773</v>
      </c>
      <c r="L1926">
        <v>43619</v>
      </c>
      <c r="M1926">
        <v>574336</v>
      </c>
      <c r="N1926" s="6" t="str">
        <f t="shared" si="30"/>
        <v>B2_R1_C1Pays de la Loire2035_2050RésineuxPrivé</v>
      </c>
    </row>
    <row r="1927" spans="1:14" x14ac:dyDescent="0.3">
      <c r="A1927" t="s">
        <v>221</v>
      </c>
      <c r="B1927" t="s">
        <v>40</v>
      </c>
      <c r="C1927" t="s">
        <v>215</v>
      </c>
      <c r="D1927" t="s">
        <v>115</v>
      </c>
      <c r="E1927" t="s">
        <v>113</v>
      </c>
      <c r="F1927">
        <v>69060</v>
      </c>
      <c r="G1927">
        <v>22900</v>
      </c>
      <c r="H1927">
        <v>12986</v>
      </c>
      <c r="I1927">
        <v>0</v>
      </c>
      <c r="J1927">
        <v>-4025</v>
      </c>
      <c r="K1927">
        <v>93418</v>
      </c>
      <c r="L1927">
        <v>7768</v>
      </c>
      <c r="M1927">
        <v>87625</v>
      </c>
      <c r="N1927" s="6" t="str">
        <f t="shared" si="30"/>
        <v>B2_R1_C1Pays de la Loire2035_2050RésineuxPublic</v>
      </c>
    </row>
    <row r="1928" spans="1:14" x14ac:dyDescent="0.3">
      <c r="A1928" t="s">
        <v>221</v>
      </c>
      <c r="B1928" t="s">
        <v>40</v>
      </c>
      <c r="C1928" t="s">
        <v>215</v>
      </c>
      <c r="D1928" t="s">
        <v>114</v>
      </c>
      <c r="E1928" t="s">
        <v>112</v>
      </c>
      <c r="F1928">
        <v>286591</v>
      </c>
      <c r="G1928">
        <v>770969</v>
      </c>
      <c r="H1928">
        <v>29309</v>
      </c>
      <c r="I1928">
        <v>11155</v>
      </c>
      <c r="J1928">
        <v>294700</v>
      </c>
      <c r="K1928">
        <v>955961</v>
      </c>
      <c r="L1928">
        <v>253482</v>
      </c>
      <c r="M1928">
        <v>1768219</v>
      </c>
      <c r="N1928" s="6" t="str">
        <f t="shared" si="30"/>
        <v>B2_R1_C1Pays de la Loire2035_2050FeuillusPrivé</v>
      </c>
    </row>
    <row r="1929" spans="1:14" x14ac:dyDescent="0.3">
      <c r="A1929" t="s">
        <v>221</v>
      </c>
      <c r="B1929" t="s">
        <v>40</v>
      </c>
      <c r="C1929" t="s">
        <v>215</v>
      </c>
      <c r="D1929" t="s">
        <v>114</v>
      </c>
      <c r="E1929" t="s">
        <v>113</v>
      </c>
      <c r="F1929">
        <v>37844</v>
      </c>
      <c r="G1929">
        <v>65394</v>
      </c>
      <c r="H1929">
        <v>6644</v>
      </c>
      <c r="I1929">
        <v>0</v>
      </c>
      <c r="J1929">
        <v>-6322</v>
      </c>
      <c r="K1929">
        <v>91341</v>
      </c>
      <c r="L1929">
        <v>8363</v>
      </c>
      <c r="M1929">
        <v>83552</v>
      </c>
      <c r="N1929" s="6" t="str">
        <f t="shared" si="30"/>
        <v>B2_R1_C1Pays de la Loire2035_2050FeuillusPublic</v>
      </c>
    </row>
    <row r="1930" spans="1:14" x14ac:dyDescent="0.3">
      <c r="A1930" t="s">
        <v>221</v>
      </c>
      <c r="B1930" t="s">
        <v>42</v>
      </c>
      <c r="C1930" t="s">
        <v>214</v>
      </c>
      <c r="D1930" t="s">
        <v>115</v>
      </c>
      <c r="E1930" t="s">
        <v>112</v>
      </c>
      <c r="F1930">
        <v>314222</v>
      </c>
      <c r="G1930">
        <v>103065</v>
      </c>
      <c r="H1930">
        <v>17985</v>
      </c>
      <c r="I1930">
        <v>16206</v>
      </c>
      <c r="J1930">
        <v>40775</v>
      </c>
      <c r="K1930">
        <v>423641</v>
      </c>
      <c r="L1930">
        <v>59346</v>
      </c>
      <c r="M1930">
        <v>583289</v>
      </c>
      <c r="N1930" s="6" t="str">
        <f t="shared" si="30"/>
        <v>B2_R1_C2Pays de la Loire2020_2035RésineuxPrivé</v>
      </c>
    </row>
    <row r="1931" spans="1:14" x14ac:dyDescent="0.3">
      <c r="A1931" t="s">
        <v>221</v>
      </c>
      <c r="B1931" t="s">
        <v>42</v>
      </c>
      <c r="C1931" t="s">
        <v>214</v>
      </c>
      <c r="D1931" t="s">
        <v>115</v>
      </c>
      <c r="E1931" t="s">
        <v>113</v>
      </c>
      <c r="F1931">
        <v>73512</v>
      </c>
      <c r="G1931">
        <v>27917</v>
      </c>
      <c r="H1931">
        <v>13353</v>
      </c>
      <c r="I1931">
        <v>3689</v>
      </c>
      <c r="J1931">
        <v>-3145</v>
      </c>
      <c r="K1931">
        <v>103829</v>
      </c>
      <c r="L1931">
        <v>9635</v>
      </c>
      <c r="M1931">
        <v>101408</v>
      </c>
      <c r="N1931" s="6" t="str">
        <f t="shared" si="30"/>
        <v>B2_R1_C2Pays de la Loire2020_2035RésineuxPublic</v>
      </c>
    </row>
    <row r="1932" spans="1:14" x14ac:dyDescent="0.3">
      <c r="A1932" t="s">
        <v>221</v>
      </c>
      <c r="B1932" t="s">
        <v>42</v>
      </c>
      <c r="C1932" t="s">
        <v>214</v>
      </c>
      <c r="D1932" t="s">
        <v>114</v>
      </c>
      <c r="E1932" t="s">
        <v>112</v>
      </c>
      <c r="F1932">
        <v>261188</v>
      </c>
      <c r="G1932">
        <v>662284</v>
      </c>
      <c r="H1932">
        <v>15798</v>
      </c>
      <c r="I1932">
        <v>149445</v>
      </c>
      <c r="J1932">
        <v>216741</v>
      </c>
      <c r="K1932">
        <v>857818</v>
      </c>
      <c r="L1932">
        <v>339539</v>
      </c>
      <c r="M1932">
        <v>1581398</v>
      </c>
      <c r="N1932" s="6" t="str">
        <f t="shared" si="30"/>
        <v>B2_R1_C2Pays de la Loire2020_2035FeuillusPrivé</v>
      </c>
    </row>
    <row r="1933" spans="1:14" x14ac:dyDescent="0.3">
      <c r="A1933" t="s">
        <v>221</v>
      </c>
      <c r="B1933" t="s">
        <v>42</v>
      </c>
      <c r="C1933" t="s">
        <v>214</v>
      </c>
      <c r="D1933" t="s">
        <v>114</v>
      </c>
      <c r="E1933" t="s">
        <v>113</v>
      </c>
      <c r="F1933">
        <v>39842</v>
      </c>
      <c r="G1933">
        <v>74400</v>
      </c>
      <c r="H1933">
        <v>8561</v>
      </c>
      <c r="I1933">
        <v>7458</v>
      </c>
      <c r="J1933">
        <v>-11573</v>
      </c>
      <c r="K1933">
        <v>102591</v>
      </c>
      <c r="L1933">
        <v>11341</v>
      </c>
      <c r="M1933">
        <v>87020</v>
      </c>
      <c r="N1933" s="6" t="str">
        <f t="shared" si="30"/>
        <v>B2_R1_C2Pays de la Loire2020_2035FeuillusPublic</v>
      </c>
    </row>
    <row r="1934" spans="1:14" x14ac:dyDescent="0.3">
      <c r="A1934" t="s">
        <v>221</v>
      </c>
      <c r="B1934" t="s">
        <v>42</v>
      </c>
      <c r="C1934" t="s">
        <v>215</v>
      </c>
      <c r="D1934" t="s">
        <v>115</v>
      </c>
      <c r="E1934" t="s">
        <v>112</v>
      </c>
      <c r="F1934">
        <v>346145</v>
      </c>
      <c r="G1934">
        <v>108174</v>
      </c>
      <c r="H1934">
        <v>19380</v>
      </c>
      <c r="I1934">
        <v>10422</v>
      </c>
      <c r="J1934">
        <v>9177</v>
      </c>
      <c r="K1934">
        <v>457567</v>
      </c>
      <c r="L1934">
        <v>65223</v>
      </c>
      <c r="M1934">
        <v>535073</v>
      </c>
      <c r="N1934" s="6" t="str">
        <f t="shared" si="30"/>
        <v>B2_R1_C2Pays de la Loire2035_2050RésineuxPrivé</v>
      </c>
    </row>
    <row r="1935" spans="1:14" x14ac:dyDescent="0.3">
      <c r="A1935" t="s">
        <v>221</v>
      </c>
      <c r="B1935" t="s">
        <v>42</v>
      </c>
      <c r="C1935" t="s">
        <v>215</v>
      </c>
      <c r="D1935" t="s">
        <v>115</v>
      </c>
      <c r="E1935" t="s">
        <v>113</v>
      </c>
      <c r="F1935">
        <v>73406</v>
      </c>
      <c r="G1935">
        <v>23704</v>
      </c>
      <c r="H1935">
        <v>21367</v>
      </c>
      <c r="I1935">
        <v>0</v>
      </c>
      <c r="J1935">
        <v>-9653</v>
      </c>
      <c r="K1935">
        <v>98582</v>
      </c>
      <c r="L1935">
        <v>11868</v>
      </c>
      <c r="M1935">
        <v>80803</v>
      </c>
      <c r="N1935" s="6" t="str">
        <f t="shared" si="30"/>
        <v>B2_R1_C2Pays de la Loire2035_2050RésineuxPublic</v>
      </c>
    </row>
    <row r="1936" spans="1:14" x14ac:dyDescent="0.3">
      <c r="A1936" t="s">
        <v>221</v>
      </c>
      <c r="B1936" t="s">
        <v>42</v>
      </c>
      <c r="C1936" t="s">
        <v>215</v>
      </c>
      <c r="D1936" t="s">
        <v>114</v>
      </c>
      <c r="E1936" t="s">
        <v>112</v>
      </c>
      <c r="F1936">
        <v>280983</v>
      </c>
      <c r="G1936">
        <v>748208</v>
      </c>
      <c r="H1936">
        <v>46597</v>
      </c>
      <c r="I1936">
        <v>11033</v>
      </c>
      <c r="J1936">
        <v>141906</v>
      </c>
      <c r="K1936">
        <v>930780</v>
      </c>
      <c r="L1936">
        <v>422352</v>
      </c>
      <c r="M1936">
        <v>1604673</v>
      </c>
      <c r="N1936" s="6" t="str">
        <f t="shared" si="30"/>
        <v>B2_R1_C2Pays de la Loire2035_2050FeuillusPrivé</v>
      </c>
    </row>
    <row r="1937" spans="1:14" x14ac:dyDescent="0.3">
      <c r="A1937" t="s">
        <v>221</v>
      </c>
      <c r="B1937" t="s">
        <v>42</v>
      </c>
      <c r="C1937" t="s">
        <v>215</v>
      </c>
      <c r="D1937" t="s">
        <v>114</v>
      </c>
      <c r="E1937" t="s">
        <v>113</v>
      </c>
      <c r="F1937">
        <v>39261</v>
      </c>
      <c r="G1937">
        <v>66894</v>
      </c>
      <c r="H1937">
        <v>12728</v>
      </c>
      <c r="I1937">
        <v>0</v>
      </c>
      <c r="J1937">
        <v>-16064</v>
      </c>
      <c r="K1937">
        <v>93930</v>
      </c>
      <c r="L1937">
        <v>15438</v>
      </c>
      <c r="M1937">
        <v>74980</v>
      </c>
      <c r="N1937" s="6" t="str">
        <f t="shared" si="30"/>
        <v>B2_R1_C2Pays de la Loire2035_2050FeuillusPublic</v>
      </c>
    </row>
    <row r="1938" spans="1:14" x14ac:dyDescent="0.3">
      <c r="A1938" t="s">
        <v>221</v>
      </c>
      <c r="B1938" t="s">
        <v>55</v>
      </c>
      <c r="C1938" t="s">
        <v>214</v>
      </c>
      <c r="D1938" t="s">
        <v>115</v>
      </c>
      <c r="E1938" t="s">
        <v>112</v>
      </c>
      <c r="F1938">
        <v>312959</v>
      </c>
      <c r="G1938">
        <v>102926</v>
      </c>
      <c r="H1938">
        <v>24554</v>
      </c>
      <c r="I1938">
        <v>15768</v>
      </c>
      <c r="J1938">
        <v>16583</v>
      </c>
      <c r="K1938">
        <v>422428</v>
      </c>
      <c r="L1938">
        <v>80965</v>
      </c>
      <c r="M1938">
        <v>535866</v>
      </c>
      <c r="N1938" s="6" t="str">
        <f t="shared" si="30"/>
        <v>B2_R1_C3Pays de la Loire2020_2035RésineuxPrivé</v>
      </c>
    </row>
    <row r="1939" spans="1:14" x14ac:dyDescent="0.3">
      <c r="A1939" t="s">
        <v>221</v>
      </c>
      <c r="B1939" t="s">
        <v>55</v>
      </c>
      <c r="C1939" t="s">
        <v>214</v>
      </c>
      <c r="D1939" t="s">
        <v>115</v>
      </c>
      <c r="E1939" t="s">
        <v>113</v>
      </c>
      <c r="F1939">
        <v>77745</v>
      </c>
      <c r="G1939">
        <v>28859</v>
      </c>
      <c r="H1939">
        <v>20202</v>
      </c>
      <c r="I1939">
        <v>3726</v>
      </c>
      <c r="J1939">
        <v>-9428</v>
      </c>
      <c r="K1939">
        <v>109075</v>
      </c>
      <c r="L1939">
        <v>13554</v>
      </c>
      <c r="M1939">
        <v>92602</v>
      </c>
      <c r="N1939" s="6" t="str">
        <f t="shared" si="30"/>
        <v>B2_R1_C3Pays de la Loire2020_2035RésineuxPublic</v>
      </c>
    </row>
    <row r="1940" spans="1:14" x14ac:dyDescent="0.3">
      <c r="A1940" t="s">
        <v>221</v>
      </c>
      <c r="B1940" t="s">
        <v>55</v>
      </c>
      <c r="C1940" t="s">
        <v>214</v>
      </c>
      <c r="D1940" t="s">
        <v>114</v>
      </c>
      <c r="E1940" t="s">
        <v>112</v>
      </c>
      <c r="F1940">
        <v>257051</v>
      </c>
      <c r="G1940">
        <v>650123</v>
      </c>
      <c r="H1940">
        <v>21962</v>
      </c>
      <c r="I1940">
        <v>143743</v>
      </c>
      <c r="J1940">
        <v>86663</v>
      </c>
      <c r="K1940">
        <v>842907</v>
      </c>
      <c r="L1940">
        <v>474806</v>
      </c>
      <c r="M1940">
        <v>1437643</v>
      </c>
      <c r="N1940" s="6" t="str">
        <f t="shared" si="30"/>
        <v>B2_R1_C3Pays de la Loire2020_2035FeuillusPrivé</v>
      </c>
    </row>
    <row r="1941" spans="1:14" x14ac:dyDescent="0.3">
      <c r="A1941" t="s">
        <v>221</v>
      </c>
      <c r="B1941" t="s">
        <v>55</v>
      </c>
      <c r="C1941" t="s">
        <v>214</v>
      </c>
      <c r="D1941" t="s">
        <v>114</v>
      </c>
      <c r="E1941" t="s">
        <v>113</v>
      </c>
      <c r="F1941">
        <v>41030</v>
      </c>
      <c r="G1941">
        <v>76113</v>
      </c>
      <c r="H1941">
        <v>12707</v>
      </c>
      <c r="I1941">
        <v>7406</v>
      </c>
      <c r="J1941">
        <v>-19774</v>
      </c>
      <c r="K1941">
        <v>105193</v>
      </c>
      <c r="L1941">
        <v>16767</v>
      </c>
      <c r="M1941">
        <v>79668</v>
      </c>
      <c r="N1941" s="6" t="str">
        <f t="shared" si="30"/>
        <v>B2_R1_C3Pays de la Loire2020_2035FeuillusPublic</v>
      </c>
    </row>
    <row r="1942" spans="1:14" x14ac:dyDescent="0.3">
      <c r="A1942" t="s">
        <v>221</v>
      </c>
      <c r="B1942" t="s">
        <v>55</v>
      </c>
      <c r="C1942" t="s">
        <v>215</v>
      </c>
      <c r="D1942" t="s">
        <v>115</v>
      </c>
      <c r="E1942" t="s">
        <v>112</v>
      </c>
      <c r="F1942">
        <v>339883</v>
      </c>
      <c r="G1942">
        <v>103045</v>
      </c>
      <c r="H1942">
        <v>25940</v>
      </c>
      <c r="I1942">
        <v>8663</v>
      </c>
      <c r="J1942">
        <v>-11498</v>
      </c>
      <c r="K1942">
        <v>446067</v>
      </c>
      <c r="L1942">
        <v>72528</v>
      </c>
      <c r="M1942">
        <v>474380</v>
      </c>
      <c r="N1942" s="6" t="str">
        <f t="shared" si="30"/>
        <v>B2_R1_C3Pays de la Loire2035_2050RésineuxPrivé</v>
      </c>
    </row>
    <row r="1943" spans="1:14" x14ac:dyDescent="0.3">
      <c r="A1943" t="s">
        <v>221</v>
      </c>
      <c r="B1943" t="s">
        <v>55</v>
      </c>
      <c r="C1943" t="s">
        <v>215</v>
      </c>
      <c r="D1943" t="s">
        <v>115</v>
      </c>
      <c r="E1943" t="s">
        <v>113</v>
      </c>
      <c r="F1943">
        <v>68205</v>
      </c>
      <c r="G1943">
        <v>22506</v>
      </c>
      <c r="H1943">
        <v>22420</v>
      </c>
      <c r="I1943">
        <v>0</v>
      </c>
      <c r="J1943">
        <v>-11416</v>
      </c>
      <c r="K1943">
        <v>92146</v>
      </c>
      <c r="L1943">
        <v>12024</v>
      </c>
      <c r="M1943">
        <v>69678</v>
      </c>
      <c r="N1943" s="6" t="str">
        <f t="shared" si="30"/>
        <v>B2_R1_C3Pays de la Loire2035_2050RésineuxPublic</v>
      </c>
    </row>
    <row r="1944" spans="1:14" x14ac:dyDescent="0.3">
      <c r="A1944" t="s">
        <v>221</v>
      </c>
      <c r="B1944" t="s">
        <v>55</v>
      </c>
      <c r="C1944" t="s">
        <v>215</v>
      </c>
      <c r="D1944" t="s">
        <v>114</v>
      </c>
      <c r="E1944" t="s">
        <v>112</v>
      </c>
      <c r="F1944">
        <v>286981</v>
      </c>
      <c r="G1944">
        <v>784245</v>
      </c>
      <c r="H1944">
        <v>74493</v>
      </c>
      <c r="I1944">
        <v>10043</v>
      </c>
      <c r="J1944">
        <v>38691</v>
      </c>
      <c r="K1944">
        <v>966296</v>
      </c>
      <c r="L1944">
        <v>388922</v>
      </c>
      <c r="M1944">
        <v>1407668</v>
      </c>
      <c r="N1944" s="6" t="str">
        <f t="shared" si="30"/>
        <v>B2_R1_C3Pays de la Loire2035_2050FeuillusPrivé</v>
      </c>
    </row>
    <row r="1945" spans="1:14" x14ac:dyDescent="0.3">
      <c r="A1945" t="s">
        <v>221</v>
      </c>
      <c r="B1945" t="s">
        <v>55</v>
      </c>
      <c r="C1945" t="s">
        <v>215</v>
      </c>
      <c r="D1945" t="s">
        <v>114</v>
      </c>
      <c r="E1945" t="s">
        <v>113</v>
      </c>
      <c r="F1945">
        <v>39039</v>
      </c>
      <c r="G1945">
        <v>64898</v>
      </c>
      <c r="H1945">
        <v>14416</v>
      </c>
      <c r="I1945">
        <v>0</v>
      </c>
      <c r="J1945">
        <v>-19996</v>
      </c>
      <c r="K1945">
        <v>91907</v>
      </c>
      <c r="L1945">
        <v>16393</v>
      </c>
      <c r="M1945">
        <v>67147</v>
      </c>
      <c r="N1945" s="6" t="str">
        <f t="shared" si="30"/>
        <v>B2_R1_C3Pays de la Loire2035_2050FeuillusPublic</v>
      </c>
    </row>
    <row r="1946" spans="1:14" x14ac:dyDescent="0.3">
      <c r="A1946" t="s">
        <v>221</v>
      </c>
      <c r="B1946" t="s">
        <v>58</v>
      </c>
      <c r="C1946" t="s">
        <v>214</v>
      </c>
      <c r="D1946" t="s">
        <v>115</v>
      </c>
      <c r="E1946" t="s">
        <v>112</v>
      </c>
      <c r="F1946">
        <v>308992</v>
      </c>
      <c r="G1946">
        <v>101651</v>
      </c>
      <c r="H1946">
        <v>18405</v>
      </c>
      <c r="I1946">
        <v>1204</v>
      </c>
      <c r="J1946">
        <v>40194</v>
      </c>
      <c r="K1946">
        <v>417333</v>
      </c>
      <c r="L1946">
        <v>54388</v>
      </c>
      <c r="M1946">
        <v>569711</v>
      </c>
      <c r="N1946" s="6" t="str">
        <f t="shared" si="30"/>
        <v>B2_R2_C1Pays de la Loire2020_2035RésineuxPrivé</v>
      </c>
    </row>
    <row r="1947" spans="1:14" x14ac:dyDescent="0.3">
      <c r="A1947" t="s">
        <v>221</v>
      </c>
      <c r="B1947" t="s">
        <v>58</v>
      </c>
      <c r="C1947" t="s">
        <v>214</v>
      </c>
      <c r="D1947" t="s">
        <v>115</v>
      </c>
      <c r="E1947" t="s">
        <v>113</v>
      </c>
      <c r="F1947">
        <v>73836</v>
      </c>
      <c r="G1947">
        <v>28232</v>
      </c>
      <c r="H1947">
        <v>13436</v>
      </c>
      <c r="I1947">
        <v>3939</v>
      </c>
      <c r="J1947">
        <v>-3415</v>
      </c>
      <c r="K1947">
        <v>104490</v>
      </c>
      <c r="L1947">
        <v>9355</v>
      </c>
      <c r="M1947">
        <v>100985</v>
      </c>
      <c r="N1947" s="6" t="str">
        <f t="shared" si="30"/>
        <v>B2_R2_C1Pays de la Loire2020_2035RésineuxPublic</v>
      </c>
    </row>
    <row r="1948" spans="1:14" x14ac:dyDescent="0.3">
      <c r="A1948" t="s">
        <v>221</v>
      </c>
      <c r="B1948" t="s">
        <v>58</v>
      </c>
      <c r="C1948" t="s">
        <v>214</v>
      </c>
      <c r="D1948" t="s">
        <v>114</v>
      </c>
      <c r="E1948" t="s">
        <v>112</v>
      </c>
      <c r="F1948">
        <v>260645</v>
      </c>
      <c r="G1948">
        <v>645202</v>
      </c>
      <c r="H1948">
        <v>18787</v>
      </c>
      <c r="I1948">
        <v>79045</v>
      </c>
      <c r="J1948">
        <v>224856</v>
      </c>
      <c r="K1948">
        <v>839885</v>
      </c>
      <c r="L1948">
        <v>336911</v>
      </c>
      <c r="M1948">
        <v>1580088</v>
      </c>
      <c r="N1948" s="6" t="str">
        <f t="shared" si="30"/>
        <v>B2_R2_C1Pays de la Loire2020_2035FeuillusPrivé</v>
      </c>
    </row>
    <row r="1949" spans="1:14" x14ac:dyDescent="0.3">
      <c r="A1949" t="s">
        <v>221</v>
      </c>
      <c r="B1949" t="s">
        <v>58</v>
      </c>
      <c r="C1949" t="s">
        <v>214</v>
      </c>
      <c r="D1949" t="s">
        <v>114</v>
      </c>
      <c r="E1949" t="s">
        <v>113</v>
      </c>
      <c r="F1949">
        <v>38541</v>
      </c>
      <c r="G1949">
        <v>71430</v>
      </c>
      <c r="H1949">
        <v>8886</v>
      </c>
      <c r="I1949">
        <v>830</v>
      </c>
      <c r="J1949">
        <v>-9010</v>
      </c>
      <c r="K1949">
        <v>98694</v>
      </c>
      <c r="L1949">
        <v>11105</v>
      </c>
      <c r="M1949">
        <v>87829</v>
      </c>
      <c r="N1949" s="6" t="str">
        <f t="shared" si="30"/>
        <v>B2_R2_C1Pays de la Loire2020_2035FeuillusPublic</v>
      </c>
    </row>
    <row r="1950" spans="1:14" x14ac:dyDescent="0.3">
      <c r="A1950" t="s">
        <v>221</v>
      </c>
      <c r="B1950" t="s">
        <v>58</v>
      </c>
      <c r="C1950" t="s">
        <v>215</v>
      </c>
      <c r="D1950" t="s">
        <v>115</v>
      </c>
      <c r="E1950" t="s">
        <v>112</v>
      </c>
      <c r="F1950">
        <v>343002</v>
      </c>
      <c r="G1950">
        <v>106656</v>
      </c>
      <c r="H1950">
        <v>11829</v>
      </c>
      <c r="I1950">
        <v>327</v>
      </c>
      <c r="J1950">
        <v>20180</v>
      </c>
      <c r="K1950">
        <v>452848</v>
      </c>
      <c r="L1950">
        <v>33965</v>
      </c>
      <c r="M1950">
        <v>530197</v>
      </c>
      <c r="N1950" s="6" t="str">
        <f t="shared" si="30"/>
        <v>B2_R2_C1Pays de la Loire2035_2050RésineuxPrivé</v>
      </c>
    </row>
    <row r="1951" spans="1:14" x14ac:dyDescent="0.3">
      <c r="A1951" t="s">
        <v>221</v>
      </c>
      <c r="B1951" t="s">
        <v>58</v>
      </c>
      <c r="C1951" t="s">
        <v>215</v>
      </c>
      <c r="D1951" t="s">
        <v>115</v>
      </c>
      <c r="E1951" t="s">
        <v>113</v>
      </c>
      <c r="F1951">
        <v>69136</v>
      </c>
      <c r="G1951">
        <v>23011</v>
      </c>
      <c r="H1951">
        <v>12938</v>
      </c>
      <c r="I1951">
        <v>0</v>
      </c>
      <c r="J1951">
        <v>-4514</v>
      </c>
      <c r="K1951">
        <v>93618</v>
      </c>
      <c r="L1951">
        <v>7570</v>
      </c>
      <c r="M1951">
        <v>86264</v>
      </c>
      <c r="N1951" s="6" t="str">
        <f t="shared" si="30"/>
        <v>B2_R2_C1Pays de la Loire2035_2050RésineuxPublic</v>
      </c>
    </row>
    <row r="1952" spans="1:14" x14ac:dyDescent="0.3">
      <c r="A1952" t="s">
        <v>221</v>
      </c>
      <c r="B1952" t="s">
        <v>58</v>
      </c>
      <c r="C1952" t="s">
        <v>215</v>
      </c>
      <c r="D1952" t="s">
        <v>114</v>
      </c>
      <c r="E1952" t="s">
        <v>112</v>
      </c>
      <c r="F1952">
        <v>282298</v>
      </c>
      <c r="G1952">
        <v>780875</v>
      </c>
      <c r="H1952">
        <v>30344</v>
      </c>
      <c r="I1952">
        <v>935</v>
      </c>
      <c r="J1952">
        <v>288812</v>
      </c>
      <c r="K1952">
        <v>960528</v>
      </c>
      <c r="L1952">
        <v>253896</v>
      </c>
      <c r="M1952">
        <v>1761249</v>
      </c>
      <c r="N1952" s="6" t="str">
        <f t="shared" si="30"/>
        <v>B2_R2_C1Pays de la Loire2035_2050FeuillusPrivé</v>
      </c>
    </row>
    <row r="1953" spans="1:14" x14ac:dyDescent="0.3">
      <c r="A1953" t="s">
        <v>221</v>
      </c>
      <c r="B1953" t="s">
        <v>58</v>
      </c>
      <c r="C1953" t="s">
        <v>215</v>
      </c>
      <c r="D1953" t="s">
        <v>114</v>
      </c>
      <c r="E1953" t="s">
        <v>113</v>
      </c>
      <c r="F1953">
        <v>38712</v>
      </c>
      <c r="G1953">
        <v>67231</v>
      </c>
      <c r="H1953">
        <v>6723</v>
      </c>
      <c r="I1953">
        <v>0</v>
      </c>
      <c r="J1953">
        <v>-6879</v>
      </c>
      <c r="K1953">
        <v>93762</v>
      </c>
      <c r="L1953">
        <v>8396</v>
      </c>
      <c r="M1953">
        <v>84916</v>
      </c>
      <c r="N1953" s="6" t="str">
        <f t="shared" si="30"/>
        <v>B2_R2_C1Pays de la Loire2035_2050FeuillusPublic</v>
      </c>
    </row>
    <row r="1954" spans="1:14" x14ac:dyDescent="0.3">
      <c r="A1954" t="s">
        <v>221</v>
      </c>
      <c r="B1954" t="s">
        <v>59</v>
      </c>
      <c r="C1954" t="s">
        <v>214</v>
      </c>
      <c r="D1954" t="s">
        <v>115</v>
      </c>
      <c r="E1954" t="s">
        <v>112</v>
      </c>
      <c r="F1954">
        <v>308992</v>
      </c>
      <c r="G1954">
        <v>101651</v>
      </c>
      <c r="H1954">
        <v>18405</v>
      </c>
      <c r="I1954">
        <v>1204</v>
      </c>
      <c r="J1954">
        <v>40194</v>
      </c>
      <c r="K1954">
        <v>417333</v>
      </c>
      <c r="L1954">
        <v>54388</v>
      </c>
      <c r="M1954">
        <v>569711</v>
      </c>
      <c r="N1954" s="6" t="str">
        <f t="shared" si="30"/>
        <v>B2_R2_C2Pays de la Loire2020_2035RésineuxPrivé</v>
      </c>
    </row>
    <row r="1955" spans="1:14" x14ac:dyDescent="0.3">
      <c r="A1955" t="s">
        <v>221</v>
      </c>
      <c r="B1955" t="s">
        <v>59</v>
      </c>
      <c r="C1955" t="s">
        <v>214</v>
      </c>
      <c r="D1955" t="s">
        <v>115</v>
      </c>
      <c r="E1955" t="s">
        <v>113</v>
      </c>
      <c r="F1955">
        <v>73836</v>
      </c>
      <c r="G1955">
        <v>28232</v>
      </c>
      <c r="H1955">
        <v>13436</v>
      </c>
      <c r="I1955">
        <v>3939</v>
      </c>
      <c r="J1955">
        <v>-3415</v>
      </c>
      <c r="K1955">
        <v>104490</v>
      </c>
      <c r="L1955">
        <v>9355</v>
      </c>
      <c r="M1955">
        <v>100985</v>
      </c>
      <c r="N1955" s="6" t="str">
        <f t="shared" si="30"/>
        <v>B2_R2_C2Pays de la Loire2020_2035RésineuxPublic</v>
      </c>
    </row>
    <row r="1956" spans="1:14" x14ac:dyDescent="0.3">
      <c r="A1956" t="s">
        <v>221</v>
      </c>
      <c r="B1956" t="s">
        <v>59</v>
      </c>
      <c r="C1956" t="s">
        <v>214</v>
      </c>
      <c r="D1956" t="s">
        <v>114</v>
      </c>
      <c r="E1956" t="s">
        <v>112</v>
      </c>
      <c r="F1956">
        <v>260645</v>
      </c>
      <c r="G1956">
        <v>645202</v>
      </c>
      <c r="H1956">
        <v>18787</v>
      </c>
      <c r="I1956">
        <v>79045</v>
      </c>
      <c r="J1956">
        <v>224856</v>
      </c>
      <c r="K1956">
        <v>839885</v>
      </c>
      <c r="L1956">
        <v>336911</v>
      </c>
      <c r="M1956">
        <v>1580088</v>
      </c>
      <c r="N1956" s="6" t="str">
        <f t="shared" si="30"/>
        <v>B2_R2_C2Pays de la Loire2020_2035FeuillusPrivé</v>
      </c>
    </row>
    <row r="1957" spans="1:14" x14ac:dyDescent="0.3">
      <c r="A1957" t="s">
        <v>221</v>
      </c>
      <c r="B1957" t="s">
        <v>59</v>
      </c>
      <c r="C1957" t="s">
        <v>214</v>
      </c>
      <c r="D1957" t="s">
        <v>114</v>
      </c>
      <c r="E1957" t="s">
        <v>113</v>
      </c>
      <c r="F1957">
        <v>38541</v>
      </c>
      <c r="G1957">
        <v>71430</v>
      </c>
      <c r="H1957">
        <v>8886</v>
      </c>
      <c r="I1957">
        <v>830</v>
      </c>
      <c r="J1957">
        <v>-9010</v>
      </c>
      <c r="K1957">
        <v>98694</v>
      </c>
      <c r="L1957">
        <v>11105</v>
      </c>
      <c r="M1957">
        <v>87829</v>
      </c>
      <c r="N1957" s="6" t="str">
        <f t="shared" si="30"/>
        <v>B2_R2_C2Pays de la Loire2020_2035FeuillusPublic</v>
      </c>
    </row>
    <row r="1958" spans="1:14" x14ac:dyDescent="0.3">
      <c r="A1958" t="s">
        <v>221</v>
      </c>
      <c r="B1958" t="s">
        <v>59</v>
      </c>
      <c r="C1958" t="s">
        <v>215</v>
      </c>
      <c r="D1958" t="s">
        <v>115</v>
      </c>
      <c r="E1958" t="s">
        <v>112</v>
      </c>
      <c r="F1958">
        <v>343010</v>
      </c>
      <c r="G1958">
        <v>105086</v>
      </c>
      <c r="H1958">
        <v>19819</v>
      </c>
      <c r="I1958">
        <v>319</v>
      </c>
      <c r="J1958">
        <v>-553</v>
      </c>
      <c r="K1958">
        <v>451144</v>
      </c>
      <c r="L1958">
        <v>53916</v>
      </c>
      <c r="M1958">
        <v>489883</v>
      </c>
      <c r="N1958" s="6" t="str">
        <f t="shared" si="30"/>
        <v>B2_R2_C2Pays de la Loire2035_2050RésineuxPrivé</v>
      </c>
    </row>
    <row r="1959" spans="1:14" x14ac:dyDescent="0.3">
      <c r="A1959" t="s">
        <v>221</v>
      </c>
      <c r="B1959" t="s">
        <v>59</v>
      </c>
      <c r="C1959" t="s">
        <v>215</v>
      </c>
      <c r="D1959" t="s">
        <v>115</v>
      </c>
      <c r="E1959" t="s">
        <v>113</v>
      </c>
      <c r="F1959">
        <v>73256</v>
      </c>
      <c r="G1959">
        <v>23704</v>
      </c>
      <c r="H1959">
        <v>21294</v>
      </c>
      <c r="I1959">
        <v>0</v>
      </c>
      <c r="J1959">
        <v>-9995</v>
      </c>
      <c r="K1959">
        <v>98429</v>
      </c>
      <c r="L1959">
        <v>11613</v>
      </c>
      <c r="M1959">
        <v>79459</v>
      </c>
      <c r="N1959" s="6" t="str">
        <f t="shared" si="30"/>
        <v>B2_R2_C2Pays de la Loire2035_2050RésineuxPublic</v>
      </c>
    </row>
    <row r="1960" spans="1:14" x14ac:dyDescent="0.3">
      <c r="A1960" t="s">
        <v>221</v>
      </c>
      <c r="B1960" t="s">
        <v>59</v>
      </c>
      <c r="C1960" t="s">
        <v>215</v>
      </c>
      <c r="D1960" t="s">
        <v>114</v>
      </c>
      <c r="E1960" t="s">
        <v>112</v>
      </c>
      <c r="F1960">
        <v>276054</v>
      </c>
      <c r="G1960">
        <v>756161</v>
      </c>
      <c r="H1960">
        <v>48114</v>
      </c>
      <c r="I1960">
        <v>926</v>
      </c>
      <c r="J1960">
        <v>134077</v>
      </c>
      <c r="K1960">
        <v>932979</v>
      </c>
      <c r="L1960">
        <v>424961</v>
      </c>
      <c r="M1960">
        <v>1593627</v>
      </c>
      <c r="N1960" s="6" t="str">
        <f t="shared" si="30"/>
        <v>B2_R2_C2Pays de la Loire2035_2050FeuillusPrivé</v>
      </c>
    </row>
    <row r="1961" spans="1:14" x14ac:dyDescent="0.3">
      <c r="A1961" t="s">
        <v>221</v>
      </c>
      <c r="B1961" t="s">
        <v>59</v>
      </c>
      <c r="C1961" t="s">
        <v>215</v>
      </c>
      <c r="D1961" t="s">
        <v>114</v>
      </c>
      <c r="E1961" t="s">
        <v>113</v>
      </c>
      <c r="F1961">
        <v>39803</v>
      </c>
      <c r="G1961">
        <v>68261</v>
      </c>
      <c r="H1961">
        <v>12888</v>
      </c>
      <c r="I1961">
        <v>0</v>
      </c>
      <c r="J1961">
        <v>-16395</v>
      </c>
      <c r="K1961">
        <v>95664</v>
      </c>
      <c r="L1961">
        <v>15593</v>
      </c>
      <c r="M1961">
        <v>76183</v>
      </c>
      <c r="N1961" s="6" t="str">
        <f t="shared" si="30"/>
        <v>B2_R2_C2Pays de la Loire2035_2050FeuillusPublic</v>
      </c>
    </row>
    <row r="1962" spans="1:14" x14ac:dyDescent="0.3">
      <c r="A1962" t="s">
        <v>221</v>
      </c>
      <c r="B1962" t="s">
        <v>61</v>
      </c>
      <c r="C1962" t="s">
        <v>214</v>
      </c>
      <c r="D1962" t="s">
        <v>115</v>
      </c>
      <c r="E1962" t="s">
        <v>112</v>
      </c>
      <c r="F1962">
        <v>309473</v>
      </c>
      <c r="G1962">
        <v>102040</v>
      </c>
      <c r="H1962">
        <v>25559</v>
      </c>
      <c r="I1962">
        <v>1092</v>
      </c>
      <c r="J1962">
        <v>15544</v>
      </c>
      <c r="K1962">
        <v>418387</v>
      </c>
      <c r="L1962">
        <v>74618</v>
      </c>
      <c r="M1962">
        <v>521986</v>
      </c>
      <c r="N1962" s="6" t="str">
        <f t="shared" si="30"/>
        <v>B2_R2_C3Pays de la Loire2020_2035RésineuxPrivé</v>
      </c>
    </row>
    <row r="1963" spans="1:14" x14ac:dyDescent="0.3">
      <c r="A1963" t="s">
        <v>221</v>
      </c>
      <c r="B1963" t="s">
        <v>61</v>
      </c>
      <c r="C1963" t="s">
        <v>214</v>
      </c>
      <c r="D1963" t="s">
        <v>115</v>
      </c>
      <c r="E1963" t="s">
        <v>113</v>
      </c>
      <c r="F1963">
        <v>78193</v>
      </c>
      <c r="G1963">
        <v>29031</v>
      </c>
      <c r="H1963">
        <v>20343</v>
      </c>
      <c r="I1963">
        <v>3701</v>
      </c>
      <c r="J1963">
        <v>-9740</v>
      </c>
      <c r="K1963">
        <v>109717</v>
      </c>
      <c r="L1963">
        <v>13135</v>
      </c>
      <c r="M1963">
        <v>91902</v>
      </c>
      <c r="N1963" s="6" t="str">
        <f t="shared" si="30"/>
        <v>B2_R2_C3Pays de la Loire2020_2035RésineuxPublic</v>
      </c>
    </row>
    <row r="1964" spans="1:14" x14ac:dyDescent="0.3">
      <c r="A1964" t="s">
        <v>221</v>
      </c>
      <c r="B1964" t="s">
        <v>61</v>
      </c>
      <c r="C1964" t="s">
        <v>214</v>
      </c>
      <c r="D1964" t="s">
        <v>114</v>
      </c>
      <c r="E1964" t="s">
        <v>112</v>
      </c>
      <c r="F1964">
        <v>257032</v>
      </c>
      <c r="G1964">
        <v>635517</v>
      </c>
      <c r="H1964">
        <v>27027</v>
      </c>
      <c r="I1964">
        <v>75345</v>
      </c>
      <c r="J1964">
        <v>92929</v>
      </c>
      <c r="K1964">
        <v>827864</v>
      </c>
      <c r="L1964">
        <v>471956</v>
      </c>
      <c r="M1964">
        <v>1435060</v>
      </c>
      <c r="N1964" s="6" t="str">
        <f t="shared" si="30"/>
        <v>B2_R2_C3Pays de la Loire2020_2035FeuillusPrivé</v>
      </c>
    </row>
    <row r="1965" spans="1:14" x14ac:dyDescent="0.3">
      <c r="A1965" t="s">
        <v>221</v>
      </c>
      <c r="B1965" t="s">
        <v>61</v>
      </c>
      <c r="C1965" t="s">
        <v>214</v>
      </c>
      <c r="D1965" t="s">
        <v>114</v>
      </c>
      <c r="E1965" t="s">
        <v>113</v>
      </c>
      <c r="F1965">
        <v>39795</v>
      </c>
      <c r="G1965">
        <v>73270</v>
      </c>
      <c r="H1965">
        <v>13100</v>
      </c>
      <c r="I1965">
        <v>808</v>
      </c>
      <c r="J1965">
        <v>-17406</v>
      </c>
      <c r="K1965">
        <v>101471</v>
      </c>
      <c r="L1965">
        <v>16569</v>
      </c>
      <c r="M1965">
        <v>80326</v>
      </c>
      <c r="N1965" s="6" t="str">
        <f t="shared" si="30"/>
        <v>B2_R2_C3Pays de la Loire2020_2035FeuillusPublic</v>
      </c>
    </row>
    <row r="1966" spans="1:14" x14ac:dyDescent="0.3">
      <c r="A1966" t="s">
        <v>221</v>
      </c>
      <c r="B1966" t="s">
        <v>61</v>
      </c>
      <c r="C1966" t="s">
        <v>215</v>
      </c>
      <c r="D1966" t="s">
        <v>115</v>
      </c>
      <c r="E1966" t="s">
        <v>112</v>
      </c>
      <c r="F1966">
        <v>334605</v>
      </c>
      <c r="G1966">
        <v>99933</v>
      </c>
      <c r="H1966">
        <v>25942</v>
      </c>
      <c r="I1966">
        <v>263</v>
      </c>
      <c r="J1966">
        <v>-18073</v>
      </c>
      <c r="K1966">
        <v>437476</v>
      </c>
      <c r="L1966">
        <v>54471</v>
      </c>
      <c r="M1966">
        <v>429071</v>
      </c>
      <c r="N1966" s="6" t="str">
        <f t="shared" si="30"/>
        <v>B2_R2_C3Pays de la Loire2035_2050RésineuxPrivé</v>
      </c>
    </row>
    <row r="1967" spans="1:14" x14ac:dyDescent="0.3">
      <c r="A1967" t="s">
        <v>221</v>
      </c>
      <c r="B1967" t="s">
        <v>61</v>
      </c>
      <c r="C1967" t="s">
        <v>215</v>
      </c>
      <c r="D1967" t="s">
        <v>115</v>
      </c>
      <c r="E1967" t="s">
        <v>113</v>
      </c>
      <c r="F1967">
        <v>68101</v>
      </c>
      <c r="G1967">
        <v>22550</v>
      </c>
      <c r="H1967">
        <v>22381</v>
      </c>
      <c r="I1967">
        <v>0</v>
      </c>
      <c r="J1967">
        <v>-11591</v>
      </c>
      <c r="K1967">
        <v>92077</v>
      </c>
      <c r="L1967">
        <v>11671</v>
      </c>
      <c r="M1967">
        <v>68760</v>
      </c>
      <c r="N1967" s="6" t="str">
        <f t="shared" si="30"/>
        <v>B2_R2_C3Pays de la Loire2035_2050RésineuxPublic</v>
      </c>
    </row>
    <row r="1968" spans="1:14" x14ac:dyDescent="0.3">
      <c r="A1968" t="s">
        <v>221</v>
      </c>
      <c r="B1968" t="s">
        <v>61</v>
      </c>
      <c r="C1968" t="s">
        <v>215</v>
      </c>
      <c r="D1968" t="s">
        <v>114</v>
      </c>
      <c r="E1968" t="s">
        <v>112</v>
      </c>
      <c r="F1968">
        <v>281996</v>
      </c>
      <c r="G1968">
        <v>789565</v>
      </c>
      <c r="H1968">
        <v>76886</v>
      </c>
      <c r="I1968">
        <v>846</v>
      </c>
      <c r="J1968">
        <v>33814</v>
      </c>
      <c r="K1968">
        <v>966365</v>
      </c>
      <c r="L1968">
        <v>387349</v>
      </c>
      <c r="M1968">
        <v>1395922</v>
      </c>
      <c r="N1968" s="6" t="str">
        <f t="shared" si="30"/>
        <v>B2_R2_C3Pays de la Loire2035_2050FeuillusPrivé</v>
      </c>
    </row>
    <row r="1969" spans="1:14" x14ac:dyDescent="0.3">
      <c r="A1969" t="s">
        <v>221</v>
      </c>
      <c r="B1969" t="s">
        <v>61</v>
      </c>
      <c r="C1969" t="s">
        <v>215</v>
      </c>
      <c r="D1969" t="s">
        <v>114</v>
      </c>
      <c r="E1969" t="s">
        <v>113</v>
      </c>
      <c r="F1969">
        <v>39405</v>
      </c>
      <c r="G1969">
        <v>66126</v>
      </c>
      <c r="H1969">
        <v>14278</v>
      </c>
      <c r="I1969">
        <v>0</v>
      </c>
      <c r="J1969">
        <v>-20254</v>
      </c>
      <c r="K1969">
        <v>93390</v>
      </c>
      <c r="L1969">
        <v>16468</v>
      </c>
      <c r="M1969">
        <v>68027</v>
      </c>
      <c r="N1969" s="6" t="str">
        <f t="shared" si="30"/>
        <v>B2_R2_C3Pays de la Loire2035_2050FeuillusPublic</v>
      </c>
    </row>
    <row r="1970" spans="1:14" x14ac:dyDescent="0.3">
      <c r="A1970" t="s">
        <v>221</v>
      </c>
      <c r="B1970" t="s">
        <v>62</v>
      </c>
      <c r="C1970" t="s">
        <v>214</v>
      </c>
      <c r="D1970" t="s">
        <v>115</v>
      </c>
      <c r="E1970" t="s">
        <v>112</v>
      </c>
      <c r="F1970">
        <v>321916</v>
      </c>
      <c r="G1970">
        <v>105788</v>
      </c>
      <c r="H1970">
        <v>18369</v>
      </c>
      <c r="I1970">
        <v>16104</v>
      </c>
      <c r="J1970">
        <v>36125</v>
      </c>
      <c r="K1970">
        <v>434271</v>
      </c>
      <c r="L1970">
        <v>58430</v>
      </c>
      <c r="M1970">
        <v>579916</v>
      </c>
      <c r="N1970" s="6" t="str">
        <f t="shared" si="30"/>
        <v>B3_R1_C1Pays de la Loire2020_2035RésineuxPrivé</v>
      </c>
    </row>
    <row r="1971" spans="1:14" x14ac:dyDescent="0.3">
      <c r="A1971" t="s">
        <v>221</v>
      </c>
      <c r="B1971" t="s">
        <v>62</v>
      </c>
      <c r="C1971" t="s">
        <v>214</v>
      </c>
      <c r="D1971" t="s">
        <v>115</v>
      </c>
      <c r="E1971" t="s">
        <v>113</v>
      </c>
      <c r="F1971">
        <v>74456</v>
      </c>
      <c r="G1971">
        <v>28504</v>
      </c>
      <c r="H1971">
        <v>13107</v>
      </c>
      <c r="I1971">
        <v>3916</v>
      </c>
      <c r="J1971">
        <v>-3765</v>
      </c>
      <c r="K1971">
        <v>105409</v>
      </c>
      <c r="L1971">
        <v>9367</v>
      </c>
      <c r="M1971">
        <v>100849</v>
      </c>
      <c r="N1971" s="6" t="str">
        <f t="shared" si="30"/>
        <v>B3_R1_C1Pays de la Loire2020_2035RésineuxPublic</v>
      </c>
    </row>
    <row r="1972" spans="1:14" x14ac:dyDescent="0.3">
      <c r="A1972" t="s">
        <v>221</v>
      </c>
      <c r="B1972" t="s">
        <v>62</v>
      </c>
      <c r="C1972" t="s">
        <v>214</v>
      </c>
      <c r="D1972" t="s">
        <v>114</v>
      </c>
      <c r="E1972" t="s">
        <v>112</v>
      </c>
      <c r="F1972">
        <v>271268</v>
      </c>
      <c r="G1972">
        <v>703902</v>
      </c>
      <c r="H1972">
        <v>18687</v>
      </c>
      <c r="I1972">
        <v>148595</v>
      </c>
      <c r="J1972">
        <v>192261</v>
      </c>
      <c r="K1972">
        <v>903858</v>
      </c>
      <c r="L1972">
        <v>334016</v>
      </c>
      <c r="M1972">
        <v>1575147</v>
      </c>
      <c r="N1972" s="6" t="str">
        <f t="shared" si="30"/>
        <v>B3_R1_C1Pays de la Loire2020_2035FeuillusPrivé</v>
      </c>
    </row>
    <row r="1973" spans="1:14" x14ac:dyDescent="0.3">
      <c r="A1973" t="s">
        <v>221</v>
      </c>
      <c r="B1973" t="s">
        <v>62</v>
      </c>
      <c r="C1973" t="s">
        <v>214</v>
      </c>
      <c r="D1973" t="s">
        <v>114</v>
      </c>
      <c r="E1973" t="s">
        <v>113</v>
      </c>
      <c r="F1973">
        <v>40808</v>
      </c>
      <c r="G1973">
        <v>75885</v>
      </c>
      <c r="H1973">
        <v>8773</v>
      </c>
      <c r="I1973">
        <v>7436</v>
      </c>
      <c r="J1973">
        <v>-12705</v>
      </c>
      <c r="K1973">
        <v>104765</v>
      </c>
      <c r="L1973">
        <v>11050</v>
      </c>
      <c r="M1973">
        <v>86773</v>
      </c>
      <c r="N1973" s="6" t="str">
        <f t="shared" si="30"/>
        <v>B3_R1_C1Pays de la Loire2020_2035FeuillusPublic</v>
      </c>
    </row>
    <row r="1974" spans="1:14" x14ac:dyDescent="0.3">
      <c r="A1974" t="s">
        <v>221</v>
      </c>
      <c r="B1974" t="s">
        <v>62</v>
      </c>
      <c r="C1974" t="s">
        <v>215</v>
      </c>
      <c r="D1974" t="s">
        <v>115</v>
      </c>
      <c r="E1974" t="s">
        <v>112</v>
      </c>
      <c r="F1974">
        <v>362119</v>
      </c>
      <c r="G1974">
        <v>114230</v>
      </c>
      <c r="H1974">
        <v>13962</v>
      </c>
      <c r="I1974">
        <v>10658</v>
      </c>
      <c r="J1974">
        <v>20567</v>
      </c>
      <c r="K1974">
        <v>479982</v>
      </c>
      <c r="L1974">
        <v>39777</v>
      </c>
      <c r="M1974">
        <v>565031</v>
      </c>
      <c r="N1974" s="6" t="str">
        <f t="shared" si="30"/>
        <v>B3_R1_C1Pays de la Loire2035_2050RésineuxPrivé</v>
      </c>
    </row>
    <row r="1975" spans="1:14" x14ac:dyDescent="0.3">
      <c r="A1975" t="s">
        <v>221</v>
      </c>
      <c r="B1975" t="s">
        <v>62</v>
      </c>
      <c r="C1975" t="s">
        <v>215</v>
      </c>
      <c r="D1975" t="s">
        <v>115</v>
      </c>
      <c r="E1975" t="s">
        <v>113</v>
      </c>
      <c r="F1975">
        <v>68891</v>
      </c>
      <c r="G1975">
        <v>23014</v>
      </c>
      <c r="H1975">
        <v>12662</v>
      </c>
      <c r="I1975">
        <v>0</v>
      </c>
      <c r="J1975">
        <v>-4154</v>
      </c>
      <c r="K1975">
        <v>93389</v>
      </c>
      <c r="L1975">
        <v>7697</v>
      </c>
      <c r="M1975">
        <v>87145</v>
      </c>
      <c r="N1975" s="6" t="str">
        <f t="shared" si="30"/>
        <v>B3_R1_C1Pays de la Loire2035_2050RésineuxPublic</v>
      </c>
    </row>
    <row r="1976" spans="1:14" x14ac:dyDescent="0.3">
      <c r="A1976" t="s">
        <v>221</v>
      </c>
      <c r="B1976" t="s">
        <v>62</v>
      </c>
      <c r="C1976" t="s">
        <v>215</v>
      </c>
      <c r="D1976" t="s">
        <v>114</v>
      </c>
      <c r="E1976" t="s">
        <v>112</v>
      </c>
      <c r="F1976">
        <v>309443</v>
      </c>
      <c r="G1976">
        <v>877607</v>
      </c>
      <c r="H1976">
        <v>45835</v>
      </c>
      <c r="I1976">
        <v>11155</v>
      </c>
      <c r="J1976">
        <v>232788</v>
      </c>
      <c r="K1976">
        <v>1071267</v>
      </c>
      <c r="L1976">
        <v>228136</v>
      </c>
      <c r="M1976">
        <v>1740931</v>
      </c>
      <c r="N1976" s="6" t="str">
        <f t="shared" si="30"/>
        <v>B3_R1_C1Pays de la Loire2035_2050FeuillusPrivé</v>
      </c>
    </row>
    <row r="1977" spans="1:14" x14ac:dyDescent="0.3">
      <c r="A1977" t="s">
        <v>221</v>
      </c>
      <c r="B1977" t="s">
        <v>62</v>
      </c>
      <c r="C1977" t="s">
        <v>215</v>
      </c>
      <c r="D1977" t="s">
        <v>114</v>
      </c>
      <c r="E1977" t="s">
        <v>113</v>
      </c>
      <c r="F1977">
        <v>38815</v>
      </c>
      <c r="G1977">
        <v>66620</v>
      </c>
      <c r="H1977">
        <v>6996</v>
      </c>
      <c r="I1977">
        <v>0</v>
      </c>
      <c r="J1977">
        <v>-7453</v>
      </c>
      <c r="K1977">
        <v>93223</v>
      </c>
      <c r="L1977">
        <v>8060</v>
      </c>
      <c r="M1977">
        <v>83123</v>
      </c>
      <c r="N1977" s="6" t="str">
        <f t="shared" si="30"/>
        <v>B3_R1_C1Pays de la Loire2035_2050FeuillusPublic</v>
      </c>
    </row>
    <row r="1978" spans="1:14" x14ac:dyDescent="0.3">
      <c r="A1978" t="s">
        <v>221</v>
      </c>
      <c r="B1978" t="s">
        <v>64</v>
      </c>
      <c r="C1978" t="s">
        <v>214</v>
      </c>
      <c r="D1978" t="s">
        <v>115</v>
      </c>
      <c r="E1978" t="s">
        <v>112</v>
      </c>
      <c r="F1978">
        <v>321916</v>
      </c>
      <c r="G1978">
        <v>105788</v>
      </c>
      <c r="H1978">
        <v>18369</v>
      </c>
      <c r="I1978">
        <v>16104</v>
      </c>
      <c r="J1978">
        <v>36125</v>
      </c>
      <c r="K1978">
        <v>434271</v>
      </c>
      <c r="L1978">
        <v>58430</v>
      </c>
      <c r="M1978">
        <v>579916</v>
      </c>
      <c r="N1978" s="6" t="str">
        <f t="shared" si="30"/>
        <v>B3_R1_C2Pays de la Loire2020_2035RésineuxPrivé</v>
      </c>
    </row>
    <row r="1979" spans="1:14" x14ac:dyDescent="0.3">
      <c r="A1979" t="s">
        <v>221</v>
      </c>
      <c r="B1979" t="s">
        <v>64</v>
      </c>
      <c r="C1979" t="s">
        <v>214</v>
      </c>
      <c r="D1979" t="s">
        <v>115</v>
      </c>
      <c r="E1979" t="s">
        <v>113</v>
      </c>
      <c r="F1979">
        <v>74456</v>
      </c>
      <c r="G1979">
        <v>28504</v>
      </c>
      <c r="H1979">
        <v>13107</v>
      </c>
      <c r="I1979">
        <v>3916</v>
      </c>
      <c r="J1979">
        <v>-3765</v>
      </c>
      <c r="K1979">
        <v>105409</v>
      </c>
      <c r="L1979">
        <v>9367</v>
      </c>
      <c r="M1979">
        <v>100849</v>
      </c>
      <c r="N1979" s="6" t="str">
        <f t="shared" si="30"/>
        <v>B3_R1_C2Pays de la Loire2020_2035RésineuxPublic</v>
      </c>
    </row>
    <row r="1980" spans="1:14" x14ac:dyDescent="0.3">
      <c r="A1980" t="s">
        <v>221</v>
      </c>
      <c r="B1980" t="s">
        <v>64</v>
      </c>
      <c r="C1980" t="s">
        <v>214</v>
      </c>
      <c r="D1980" t="s">
        <v>114</v>
      </c>
      <c r="E1980" t="s">
        <v>112</v>
      </c>
      <c r="F1980">
        <v>271268</v>
      </c>
      <c r="G1980">
        <v>703902</v>
      </c>
      <c r="H1980">
        <v>18687</v>
      </c>
      <c r="I1980">
        <v>148595</v>
      </c>
      <c r="J1980">
        <v>192261</v>
      </c>
      <c r="K1980">
        <v>903858</v>
      </c>
      <c r="L1980">
        <v>334016</v>
      </c>
      <c r="M1980">
        <v>1575147</v>
      </c>
      <c r="N1980" s="6" t="str">
        <f t="shared" si="30"/>
        <v>B3_R1_C2Pays de la Loire2020_2035FeuillusPrivé</v>
      </c>
    </row>
    <row r="1981" spans="1:14" x14ac:dyDescent="0.3">
      <c r="A1981" t="s">
        <v>221</v>
      </c>
      <c r="B1981" t="s">
        <v>64</v>
      </c>
      <c r="C1981" t="s">
        <v>214</v>
      </c>
      <c r="D1981" t="s">
        <v>114</v>
      </c>
      <c r="E1981" t="s">
        <v>113</v>
      </c>
      <c r="F1981">
        <v>40808</v>
      </c>
      <c r="G1981">
        <v>75885</v>
      </c>
      <c r="H1981">
        <v>8773</v>
      </c>
      <c r="I1981">
        <v>7436</v>
      </c>
      <c r="J1981">
        <v>-12705</v>
      </c>
      <c r="K1981">
        <v>104765</v>
      </c>
      <c r="L1981">
        <v>11050</v>
      </c>
      <c r="M1981">
        <v>86773</v>
      </c>
      <c r="N1981" s="6" t="str">
        <f t="shared" si="30"/>
        <v>B3_R1_C2Pays de la Loire2020_2035FeuillusPublic</v>
      </c>
    </row>
    <row r="1982" spans="1:14" x14ac:dyDescent="0.3">
      <c r="A1982" t="s">
        <v>221</v>
      </c>
      <c r="B1982" t="s">
        <v>64</v>
      </c>
      <c r="C1982" t="s">
        <v>215</v>
      </c>
      <c r="D1982" t="s">
        <v>115</v>
      </c>
      <c r="E1982" t="s">
        <v>112</v>
      </c>
      <c r="F1982">
        <v>364779</v>
      </c>
      <c r="G1982">
        <v>113863</v>
      </c>
      <c r="H1982">
        <v>23669</v>
      </c>
      <c r="I1982">
        <v>10422</v>
      </c>
      <c r="J1982">
        <v>-857</v>
      </c>
      <c r="K1982">
        <v>482418</v>
      </c>
      <c r="L1982">
        <v>58551</v>
      </c>
      <c r="M1982">
        <v>525259</v>
      </c>
      <c r="N1982" s="6" t="str">
        <f t="shared" si="30"/>
        <v>B3_R1_C2Pays de la Loire2035_2050RésineuxPrivé</v>
      </c>
    </row>
    <row r="1983" spans="1:14" x14ac:dyDescent="0.3">
      <c r="A1983" t="s">
        <v>221</v>
      </c>
      <c r="B1983" t="s">
        <v>64</v>
      </c>
      <c r="C1983" t="s">
        <v>215</v>
      </c>
      <c r="D1983" t="s">
        <v>115</v>
      </c>
      <c r="E1983" t="s">
        <v>113</v>
      </c>
      <c r="F1983">
        <v>73454</v>
      </c>
      <c r="G1983">
        <v>23932</v>
      </c>
      <c r="H1983">
        <v>21020</v>
      </c>
      <c r="I1983">
        <v>0</v>
      </c>
      <c r="J1983">
        <v>-9803</v>
      </c>
      <c r="K1983">
        <v>98889</v>
      </c>
      <c r="L1983">
        <v>11370</v>
      </c>
      <c r="M1983">
        <v>80166</v>
      </c>
      <c r="N1983" s="6" t="str">
        <f t="shared" si="30"/>
        <v>B3_R1_C2Pays de la Loire2035_2050RésineuxPublic</v>
      </c>
    </row>
    <row r="1984" spans="1:14" x14ac:dyDescent="0.3">
      <c r="A1984" t="s">
        <v>221</v>
      </c>
      <c r="B1984" t="s">
        <v>64</v>
      </c>
      <c r="C1984" t="s">
        <v>215</v>
      </c>
      <c r="D1984" t="s">
        <v>114</v>
      </c>
      <c r="E1984" t="s">
        <v>112</v>
      </c>
      <c r="F1984">
        <v>305035</v>
      </c>
      <c r="G1984">
        <v>863919</v>
      </c>
      <c r="H1984">
        <v>75324</v>
      </c>
      <c r="I1984">
        <v>11033</v>
      </c>
      <c r="J1984">
        <v>86311</v>
      </c>
      <c r="K1984">
        <v>1055761</v>
      </c>
      <c r="L1984">
        <v>378316</v>
      </c>
      <c r="M1984">
        <v>1580672</v>
      </c>
      <c r="N1984" s="6" t="str">
        <f t="shared" si="30"/>
        <v>B3_R1_C2Pays de la Loire2035_2050FeuillusPrivé</v>
      </c>
    </row>
    <row r="1985" spans="1:14" x14ac:dyDescent="0.3">
      <c r="A1985" t="s">
        <v>221</v>
      </c>
      <c r="B1985" t="s">
        <v>64</v>
      </c>
      <c r="C1985" t="s">
        <v>215</v>
      </c>
      <c r="D1985" t="s">
        <v>114</v>
      </c>
      <c r="E1985" t="s">
        <v>113</v>
      </c>
      <c r="F1985">
        <v>40383</v>
      </c>
      <c r="G1985">
        <v>68356</v>
      </c>
      <c r="H1985">
        <v>12913</v>
      </c>
      <c r="I1985">
        <v>0</v>
      </c>
      <c r="J1985">
        <v>-17250</v>
      </c>
      <c r="K1985">
        <v>96151</v>
      </c>
      <c r="L1985">
        <v>14905</v>
      </c>
      <c r="M1985">
        <v>74543</v>
      </c>
      <c r="N1985" s="6" t="str">
        <f t="shared" si="30"/>
        <v>B3_R1_C2Pays de la Loire2035_2050FeuillusPublic</v>
      </c>
    </row>
    <row r="1986" spans="1:14" x14ac:dyDescent="0.3">
      <c r="A1986" t="s">
        <v>221</v>
      </c>
      <c r="B1986" t="s">
        <v>66</v>
      </c>
      <c r="C1986" t="s">
        <v>214</v>
      </c>
      <c r="D1986" t="s">
        <v>115</v>
      </c>
      <c r="E1986" t="s">
        <v>112</v>
      </c>
      <c r="F1986">
        <v>321496</v>
      </c>
      <c r="G1986">
        <v>105825</v>
      </c>
      <c r="H1986">
        <v>25370</v>
      </c>
      <c r="I1986">
        <v>15741</v>
      </c>
      <c r="J1986">
        <v>11917</v>
      </c>
      <c r="K1986">
        <v>434054</v>
      </c>
      <c r="L1986">
        <v>79268</v>
      </c>
      <c r="M1986">
        <v>532795</v>
      </c>
      <c r="N1986" s="6" t="str">
        <f t="shared" si="30"/>
        <v>B3_R1_C3Pays de la Loire2020_2035RésineuxPrivé</v>
      </c>
    </row>
    <row r="1987" spans="1:14" x14ac:dyDescent="0.3">
      <c r="A1987" t="s">
        <v>221</v>
      </c>
      <c r="B1987" t="s">
        <v>66</v>
      </c>
      <c r="C1987" t="s">
        <v>214</v>
      </c>
      <c r="D1987" t="s">
        <v>115</v>
      </c>
      <c r="E1987" t="s">
        <v>113</v>
      </c>
      <c r="F1987">
        <v>78761</v>
      </c>
      <c r="G1987">
        <v>29286</v>
      </c>
      <c r="H1987">
        <v>19705</v>
      </c>
      <c r="I1987">
        <v>3678</v>
      </c>
      <c r="J1987">
        <v>-10083</v>
      </c>
      <c r="K1987">
        <v>110563</v>
      </c>
      <c r="L1987">
        <v>13230</v>
      </c>
      <c r="M1987">
        <v>91834</v>
      </c>
      <c r="N1987" s="6" t="str">
        <f t="shared" ref="N1987:N2050" si="31">B1987&amp;A1987&amp;C1987&amp;D1987&amp;E1987</f>
        <v>B3_R1_C3Pays de la Loire2020_2035RésineuxPublic</v>
      </c>
    </row>
    <row r="1988" spans="1:14" x14ac:dyDescent="0.3">
      <c r="A1988" t="s">
        <v>221</v>
      </c>
      <c r="B1988" t="s">
        <v>66</v>
      </c>
      <c r="C1988" t="s">
        <v>214</v>
      </c>
      <c r="D1988" t="s">
        <v>114</v>
      </c>
      <c r="E1988" t="s">
        <v>112</v>
      </c>
      <c r="F1988">
        <v>266682</v>
      </c>
      <c r="G1988">
        <v>689745</v>
      </c>
      <c r="H1988">
        <v>25907</v>
      </c>
      <c r="I1988">
        <v>143237</v>
      </c>
      <c r="J1988">
        <v>65012</v>
      </c>
      <c r="K1988">
        <v>886882</v>
      </c>
      <c r="L1988">
        <v>467003</v>
      </c>
      <c r="M1988">
        <v>1432590</v>
      </c>
      <c r="N1988" s="6" t="str">
        <f t="shared" si="31"/>
        <v>B3_R1_C3Pays de la Loire2020_2035FeuillusPrivé</v>
      </c>
    </row>
    <row r="1989" spans="1:14" x14ac:dyDescent="0.3">
      <c r="A1989" t="s">
        <v>221</v>
      </c>
      <c r="B1989" t="s">
        <v>66</v>
      </c>
      <c r="C1989" t="s">
        <v>214</v>
      </c>
      <c r="D1989" t="s">
        <v>114</v>
      </c>
      <c r="E1989" t="s">
        <v>113</v>
      </c>
      <c r="F1989">
        <v>42014</v>
      </c>
      <c r="G1989">
        <v>77751</v>
      </c>
      <c r="H1989">
        <v>12887</v>
      </c>
      <c r="I1989">
        <v>7379</v>
      </c>
      <c r="J1989">
        <v>-20972</v>
      </c>
      <c r="K1989">
        <v>107530</v>
      </c>
      <c r="L1989">
        <v>16426</v>
      </c>
      <c r="M1989">
        <v>79413</v>
      </c>
      <c r="N1989" s="6" t="str">
        <f t="shared" si="31"/>
        <v>B3_R1_C3Pays de la Loire2020_2035FeuillusPublic</v>
      </c>
    </row>
    <row r="1990" spans="1:14" x14ac:dyDescent="0.3">
      <c r="A1990" t="s">
        <v>221</v>
      </c>
      <c r="B1990" t="s">
        <v>66</v>
      </c>
      <c r="C1990" t="s">
        <v>215</v>
      </c>
      <c r="D1990" t="s">
        <v>115</v>
      </c>
      <c r="E1990" t="s">
        <v>112</v>
      </c>
      <c r="F1990">
        <v>354198</v>
      </c>
      <c r="G1990">
        <v>108730</v>
      </c>
      <c r="H1990">
        <v>29274</v>
      </c>
      <c r="I1990">
        <v>8663</v>
      </c>
      <c r="J1990">
        <v>-19461</v>
      </c>
      <c r="K1990">
        <v>466923</v>
      </c>
      <c r="L1990">
        <v>66321</v>
      </c>
      <c r="M1990">
        <v>466009</v>
      </c>
      <c r="N1990" s="6" t="str">
        <f t="shared" si="31"/>
        <v>B3_R1_C3Pays de la Loire2035_2050RésineuxPrivé</v>
      </c>
    </row>
    <row r="1991" spans="1:14" x14ac:dyDescent="0.3">
      <c r="A1991" t="s">
        <v>221</v>
      </c>
      <c r="B1991" t="s">
        <v>66</v>
      </c>
      <c r="C1991" t="s">
        <v>215</v>
      </c>
      <c r="D1991" t="s">
        <v>115</v>
      </c>
      <c r="E1991" t="s">
        <v>113</v>
      </c>
      <c r="F1991">
        <v>70662</v>
      </c>
      <c r="G1991">
        <v>23729</v>
      </c>
      <c r="H1991">
        <v>22634</v>
      </c>
      <c r="I1991">
        <v>0</v>
      </c>
      <c r="J1991">
        <v>-12378</v>
      </c>
      <c r="K1991">
        <v>95918</v>
      </c>
      <c r="L1991">
        <v>10685</v>
      </c>
      <c r="M1991">
        <v>69246</v>
      </c>
      <c r="N1991" s="6" t="str">
        <f t="shared" si="31"/>
        <v>B3_R1_C3Pays de la Loire2035_2050RésineuxPublic</v>
      </c>
    </row>
    <row r="1992" spans="1:14" x14ac:dyDescent="0.3">
      <c r="A1992" t="s">
        <v>221</v>
      </c>
      <c r="B1992" t="s">
        <v>66</v>
      </c>
      <c r="C1992" t="s">
        <v>215</v>
      </c>
      <c r="D1992" t="s">
        <v>114</v>
      </c>
      <c r="E1992" t="s">
        <v>112</v>
      </c>
      <c r="F1992">
        <v>310206</v>
      </c>
      <c r="G1992">
        <v>861799</v>
      </c>
      <c r="H1992">
        <v>92358</v>
      </c>
      <c r="I1992">
        <v>10043</v>
      </c>
      <c r="J1992">
        <v>1161</v>
      </c>
      <c r="K1992">
        <v>1055979</v>
      </c>
      <c r="L1992">
        <v>354841</v>
      </c>
      <c r="M1992">
        <v>1392793</v>
      </c>
      <c r="N1992" s="6" t="str">
        <f t="shared" si="31"/>
        <v>B3_R1_C3Pays de la Loire2035_2050FeuillusPrivé</v>
      </c>
    </row>
    <row r="1993" spans="1:14" x14ac:dyDescent="0.3">
      <c r="A1993" t="s">
        <v>221</v>
      </c>
      <c r="B1993" t="s">
        <v>66</v>
      </c>
      <c r="C1993" t="s">
        <v>215</v>
      </c>
      <c r="D1993" t="s">
        <v>114</v>
      </c>
      <c r="E1993" t="s">
        <v>113</v>
      </c>
      <c r="F1993">
        <v>42419</v>
      </c>
      <c r="G1993">
        <v>69030</v>
      </c>
      <c r="H1993">
        <v>14366</v>
      </c>
      <c r="I1993">
        <v>0</v>
      </c>
      <c r="J1993">
        <v>-23435</v>
      </c>
      <c r="K1993">
        <v>98358</v>
      </c>
      <c r="L1993">
        <v>15527</v>
      </c>
      <c r="M1993">
        <v>66383</v>
      </c>
      <c r="N1993" s="6" t="str">
        <f t="shared" si="31"/>
        <v>B3_R1_C3Pays de la Loire2035_2050FeuillusPublic</v>
      </c>
    </row>
    <row r="1994" spans="1:14" x14ac:dyDescent="0.3">
      <c r="A1994" t="s">
        <v>221</v>
      </c>
      <c r="B1994" t="s">
        <v>68</v>
      </c>
      <c r="C1994" t="s">
        <v>214</v>
      </c>
      <c r="D1994" t="s">
        <v>115</v>
      </c>
      <c r="E1994" t="s">
        <v>112</v>
      </c>
      <c r="F1994">
        <v>317863</v>
      </c>
      <c r="G1994">
        <v>104751</v>
      </c>
      <c r="H1994">
        <v>19349</v>
      </c>
      <c r="I1994">
        <v>1203</v>
      </c>
      <c r="J1994">
        <v>35578</v>
      </c>
      <c r="K1994">
        <v>429640</v>
      </c>
      <c r="L1994">
        <v>52630</v>
      </c>
      <c r="M1994">
        <v>567004</v>
      </c>
      <c r="N1994" s="6" t="str">
        <f t="shared" si="31"/>
        <v>B3_R2_C1Pays de la Loire2020_2035RésineuxPrivé</v>
      </c>
    </row>
    <row r="1995" spans="1:14" x14ac:dyDescent="0.3">
      <c r="A1995" t="s">
        <v>221</v>
      </c>
      <c r="B1995" t="s">
        <v>68</v>
      </c>
      <c r="C1995" t="s">
        <v>214</v>
      </c>
      <c r="D1995" t="s">
        <v>115</v>
      </c>
      <c r="E1995" t="s">
        <v>113</v>
      </c>
      <c r="F1995">
        <v>74787</v>
      </c>
      <c r="G1995">
        <v>28630</v>
      </c>
      <c r="H1995">
        <v>13079</v>
      </c>
      <c r="I1995">
        <v>3907</v>
      </c>
      <c r="J1995">
        <v>-4104</v>
      </c>
      <c r="K1995">
        <v>105880</v>
      </c>
      <c r="L1995">
        <v>9234</v>
      </c>
      <c r="M1995">
        <v>100228</v>
      </c>
      <c r="N1995" s="6" t="str">
        <f t="shared" si="31"/>
        <v>B3_R2_C1Pays de la Loire2020_2035RésineuxPublic</v>
      </c>
    </row>
    <row r="1996" spans="1:14" x14ac:dyDescent="0.3">
      <c r="A1996" t="s">
        <v>221</v>
      </c>
      <c r="B1996" t="s">
        <v>68</v>
      </c>
      <c r="C1996" t="s">
        <v>214</v>
      </c>
      <c r="D1996" t="s">
        <v>114</v>
      </c>
      <c r="E1996" t="s">
        <v>112</v>
      </c>
      <c r="F1996">
        <v>268671</v>
      </c>
      <c r="G1996">
        <v>679884</v>
      </c>
      <c r="H1996">
        <v>20829</v>
      </c>
      <c r="I1996">
        <v>78906</v>
      </c>
      <c r="J1996">
        <v>204026</v>
      </c>
      <c r="K1996">
        <v>878190</v>
      </c>
      <c r="L1996">
        <v>332765</v>
      </c>
      <c r="M1996">
        <v>1574002</v>
      </c>
      <c r="N1996" s="6" t="str">
        <f t="shared" si="31"/>
        <v>B3_R2_C1Pays de la Loire2020_2035FeuillusPrivé</v>
      </c>
    </row>
    <row r="1997" spans="1:14" x14ac:dyDescent="0.3">
      <c r="A1997" t="s">
        <v>221</v>
      </c>
      <c r="B1997" t="s">
        <v>68</v>
      </c>
      <c r="C1997" t="s">
        <v>214</v>
      </c>
      <c r="D1997" t="s">
        <v>114</v>
      </c>
      <c r="E1997" t="s">
        <v>113</v>
      </c>
      <c r="F1997">
        <v>39394</v>
      </c>
      <c r="G1997">
        <v>72787</v>
      </c>
      <c r="H1997">
        <v>8839</v>
      </c>
      <c r="I1997">
        <v>823</v>
      </c>
      <c r="J1997">
        <v>-10153</v>
      </c>
      <c r="K1997">
        <v>100649</v>
      </c>
      <c r="L1997">
        <v>11063</v>
      </c>
      <c r="M1997">
        <v>87617</v>
      </c>
      <c r="N1997" s="6" t="str">
        <f t="shared" si="31"/>
        <v>B3_R2_C1Pays de la Loire2020_2035FeuillusPublic</v>
      </c>
    </row>
    <row r="1998" spans="1:14" x14ac:dyDescent="0.3">
      <c r="A1998" t="s">
        <v>221</v>
      </c>
      <c r="B1998" t="s">
        <v>68</v>
      </c>
      <c r="C1998" t="s">
        <v>215</v>
      </c>
      <c r="D1998" t="s">
        <v>115</v>
      </c>
      <c r="E1998" t="s">
        <v>112</v>
      </c>
      <c r="F1998">
        <v>358169</v>
      </c>
      <c r="G1998">
        <v>111176</v>
      </c>
      <c r="H1998">
        <v>14178</v>
      </c>
      <c r="I1998">
        <v>327</v>
      </c>
      <c r="J1998">
        <v>11010</v>
      </c>
      <c r="K1998">
        <v>472750</v>
      </c>
      <c r="L1998">
        <v>29618</v>
      </c>
      <c r="M1998">
        <v>520708</v>
      </c>
      <c r="N1998" s="6" t="str">
        <f t="shared" si="31"/>
        <v>B3_R2_C1Pays de la Loire2035_2050RésineuxPrivé</v>
      </c>
    </row>
    <row r="1999" spans="1:14" x14ac:dyDescent="0.3">
      <c r="A1999" t="s">
        <v>221</v>
      </c>
      <c r="B1999" t="s">
        <v>68</v>
      </c>
      <c r="C1999" t="s">
        <v>215</v>
      </c>
      <c r="D1999" t="s">
        <v>115</v>
      </c>
      <c r="E1999" t="s">
        <v>113</v>
      </c>
      <c r="F1999">
        <v>68805</v>
      </c>
      <c r="G1999">
        <v>23090</v>
      </c>
      <c r="H1999">
        <v>12595</v>
      </c>
      <c r="I1999">
        <v>0</v>
      </c>
      <c r="J1999">
        <v>-4684</v>
      </c>
      <c r="K1999">
        <v>93390</v>
      </c>
      <c r="L1999">
        <v>7490</v>
      </c>
      <c r="M1999">
        <v>85463</v>
      </c>
      <c r="N1999" s="6" t="str">
        <f t="shared" si="31"/>
        <v>B3_R2_C1Pays de la Loire2035_2050RésineuxPublic</v>
      </c>
    </row>
    <row r="2000" spans="1:14" x14ac:dyDescent="0.3">
      <c r="A2000" t="s">
        <v>221</v>
      </c>
      <c r="B2000" t="s">
        <v>68</v>
      </c>
      <c r="C2000" t="s">
        <v>215</v>
      </c>
      <c r="D2000" t="s">
        <v>114</v>
      </c>
      <c r="E2000" t="s">
        <v>112</v>
      </c>
      <c r="F2000">
        <v>306685</v>
      </c>
      <c r="G2000">
        <v>894019</v>
      </c>
      <c r="H2000">
        <v>49107</v>
      </c>
      <c r="I2000">
        <v>935</v>
      </c>
      <c r="J2000">
        <v>223507</v>
      </c>
      <c r="K2000">
        <v>1083043</v>
      </c>
      <c r="L2000">
        <v>226478</v>
      </c>
      <c r="M2000">
        <v>1732488</v>
      </c>
      <c r="N2000" s="6" t="str">
        <f t="shared" si="31"/>
        <v>B3_R2_C1Pays de la Loire2035_2050FeuillusPrivé</v>
      </c>
    </row>
    <row r="2001" spans="1:14" x14ac:dyDescent="0.3">
      <c r="A2001" t="s">
        <v>221</v>
      </c>
      <c r="B2001" t="s">
        <v>68</v>
      </c>
      <c r="C2001" t="s">
        <v>215</v>
      </c>
      <c r="D2001" t="s">
        <v>114</v>
      </c>
      <c r="E2001" t="s">
        <v>113</v>
      </c>
      <c r="F2001">
        <v>39654</v>
      </c>
      <c r="G2001">
        <v>68314</v>
      </c>
      <c r="H2001">
        <v>7062</v>
      </c>
      <c r="I2001">
        <v>0</v>
      </c>
      <c r="J2001">
        <v>-7979</v>
      </c>
      <c r="K2001">
        <v>95494</v>
      </c>
      <c r="L2001">
        <v>8089</v>
      </c>
      <c r="M2001">
        <v>84384</v>
      </c>
      <c r="N2001" s="6" t="str">
        <f t="shared" si="31"/>
        <v>B3_R2_C1Pays de la Loire2035_2050FeuillusPublic</v>
      </c>
    </row>
    <row r="2002" spans="1:14" x14ac:dyDescent="0.3">
      <c r="A2002" t="s">
        <v>221</v>
      </c>
      <c r="B2002" t="s">
        <v>69</v>
      </c>
      <c r="C2002" t="s">
        <v>214</v>
      </c>
      <c r="D2002" t="s">
        <v>115</v>
      </c>
      <c r="E2002" t="s">
        <v>112</v>
      </c>
      <c r="F2002">
        <v>317863</v>
      </c>
      <c r="G2002">
        <v>104751</v>
      </c>
      <c r="H2002">
        <v>19349</v>
      </c>
      <c r="I2002">
        <v>1203</v>
      </c>
      <c r="J2002">
        <v>35578</v>
      </c>
      <c r="K2002">
        <v>429640</v>
      </c>
      <c r="L2002">
        <v>52630</v>
      </c>
      <c r="M2002">
        <v>567004</v>
      </c>
      <c r="N2002" s="6" t="str">
        <f t="shared" si="31"/>
        <v>B3_R2_C2Pays de la Loire2020_2035RésineuxPrivé</v>
      </c>
    </row>
    <row r="2003" spans="1:14" x14ac:dyDescent="0.3">
      <c r="A2003" t="s">
        <v>221</v>
      </c>
      <c r="B2003" t="s">
        <v>69</v>
      </c>
      <c r="C2003" t="s">
        <v>214</v>
      </c>
      <c r="D2003" t="s">
        <v>115</v>
      </c>
      <c r="E2003" t="s">
        <v>113</v>
      </c>
      <c r="F2003">
        <v>74787</v>
      </c>
      <c r="G2003">
        <v>28630</v>
      </c>
      <c r="H2003">
        <v>13079</v>
      </c>
      <c r="I2003">
        <v>3907</v>
      </c>
      <c r="J2003">
        <v>-4104</v>
      </c>
      <c r="K2003">
        <v>105880</v>
      </c>
      <c r="L2003">
        <v>9234</v>
      </c>
      <c r="M2003">
        <v>100228</v>
      </c>
      <c r="N2003" s="6" t="str">
        <f t="shared" si="31"/>
        <v>B3_R2_C2Pays de la Loire2020_2035RésineuxPublic</v>
      </c>
    </row>
    <row r="2004" spans="1:14" x14ac:dyDescent="0.3">
      <c r="A2004" t="s">
        <v>221</v>
      </c>
      <c r="B2004" t="s">
        <v>69</v>
      </c>
      <c r="C2004" t="s">
        <v>214</v>
      </c>
      <c r="D2004" t="s">
        <v>114</v>
      </c>
      <c r="E2004" t="s">
        <v>112</v>
      </c>
      <c r="F2004">
        <v>268671</v>
      </c>
      <c r="G2004">
        <v>679884</v>
      </c>
      <c r="H2004">
        <v>20829</v>
      </c>
      <c r="I2004">
        <v>78906</v>
      </c>
      <c r="J2004">
        <v>204026</v>
      </c>
      <c r="K2004">
        <v>878190</v>
      </c>
      <c r="L2004">
        <v>332765</v>
      </c>
      <c r="M2004">
        <v>1574002</v>
      </c>
      <c r="N2004" s="6" t="str">
        <f t="shared" si="31"/>
        <v>B3_R2_C2Pays de la Loire2020_2035FeuillusPrivé</v>
      </c>
    </row>
    <row r="2005" spans="1:14" x14ac:dyDescent="0.3">
      <c r="A2005" t="s">
        <v>221</v>
      </c>
      <c r="B2005" t="s">
        <v>69</v>
      </c>
      <c r="C2005" t="s">
        <v>214</v>
      </c>
      <c r="D2005" t="s">
        <v>114</v>
      </c>
      <c r="E2005" t="s">
        <v>113</v>
      </c>
      <c r="F2005">
        <v>39394</v>
      </c>
      <c r="G2005">
        <v>72787</v>
      </c>
      <c r="H2005">
        <v>8839</v>
      </c>
      <c r="I2005">
        <v>823</v>
      </c>
      <c r="J2005">
        <v>-10153</v>
      </c>
      <c r="K2005">
        <v>100649</v>
      </c>
      <c r="L2005">
        <v>11063</v>
      </c>
      <c r="M2005">
        <v>87617</v>
      </c>
      <c r="N2005" s="6" t="str">
        <f t="shared" si="31"/>
        <v>B3_R2_C2Pays de la Loire2020_2035FeuillusPublic</v>
      </c>
    </row>
    <row r="2006" spans="1:14" x14ac:dyDescent="0.3">
      <c r="A2006" t="s">
        <v>221</v>
      </c>
      <c r="B2006" t="s">
        <v>69</v>
      </c>
      <c r="C2006" t="s">
        <v>215</v>
      </c>
      <c r="D2006" t="s">
        <v>115</v>
      </c>
      <c r="E2006" t="s">
        <v>112</v>
      </c>
      <c r="F2006">
        <v>359042</v>
      </c>
      <c r="G2006">
        <v>110298</v>
      </c>
      <c r="H2006">
        <v>23762</v>
      </c>
      <c r="I2006">
        <v>319</v>
      </c>
      <c r="J2006">
        <v>-9290</v>
      </c>
      <c r="K2006">
        <v>472881</v>
      </c>
      <c r="L2006">
        <v>47177</v>
      </c>
      <c r="M2006">
        <v>480603</v>
      </c>
      <c r="N2006" s="6" t="str">
        <f t="shared" si="31"/>
        <v>B3_R2_C2Pays de la Loire2035_2050RésineuxPrivé</v>
      </c>
    </row>
    <row r="2007" spans="1:14" x14ac:dyDescent="0.3">
      <c r="A2007" t="s">
        <v>221</v>
      </c>
      <c r="B2007" t="s">
        <v>69</v>
      </c>
      <c r="C2007" t="s">
        <v>215</v>
      </c>
      <c r="D2007" t="s">
        <v>115</v>
      </c>
      <c r="E2007" t="s">
        <v>113</v>
      </c>
      <c r="F2007">
        <v>73189</v>
      </c>
      <c r="G2007">
        <v>23919</v>
      </c>
      <c r="H2007">
        <v>20954</v>
      </c>
      <c r="I2007">
        <v>0</v>
      </c>
      <c r="J2007">
        <v>-10151</v>
      </c>
      <c r="K2007">
        <v>98610</v>
      </c>
      <c r="L2007">
        <v>11112</v>
      </c>
      <c r="M2007">
        <v>78673</v>
      </c>
      <c r="N2007" s="6" t="str">
        <f t="shared" si="31"/>
        <v>B3_R2_C2Pays de la Loire2035_2050RésineuxPublic</v>
      </c>
    </row>
    <row r="2008" spans="1:14" x14ac:dyDescent="0.3">
      <c r="A2008" t="s">
        <v>221</v>
      </c>
      <c r="B2008" t="s">
        <v>69</v>
      </c>
      <c r="C2008" t="s">
        <v>215</v>
      </c>
      <c r="D2008" t="s">
        <v>114</v>
      </c>
      <c r="E2008" t="s">
        <v>112</v>
      </c>
      <c r="F2008">
        <v>299994</v>
      </c>
      <c r="G2008">
        <v>871060</v>
      </c>
      <c r="H2008">
        <v>77168</v>
      </c>
      <c r="I2008">
        <v>926</v>
      </c>
      <c r="J2008">
        <v>79660</v>
      </c>
      <c r="K2008">
        <v>1057241</v>
      </c>
      <c r="L2008">
        <v>380837</v>
      </c>
      <c r="M2008">
        <v>1571107</v>
      </c>
      <c r="N2008" s="6" t="str">
        <f t="shared" si="31"/>
        <v>B3_R2_C2Pays de la Loire2035_2050FeuillusPrivé</v>
      </c>
    </row>
    <row r="2009" spans="1:14" x14ac:dyDescent="0.3">
      <c r="A2009" t="s">
        <v>221</v>
      </c>
      <c r="B2009" t="s">
        <v>69</v>
      </c>
      <c r="C2009" t="s">
        <v>215</v>
      </c>
      <c r="D2009" t="s">
        <v>114</v>
      </c>
      <c r="E2009" t="s">
        <v>113</v>
      </c>
      <c r="F2009">
        <v>40965</v>
      </c>
      <c r="G2009">
        <v>69690</v>
      </c>
      <c r="H2009">
        <v>13077</v>
      </c>
      <c r="I2009">
        <v>0</v>
      </c>
      <c r="J2009">
        <v>-17582</v>
      </c>
      <c r="K2009">
        <v>97888</v>
      </c>
      <c r="L2009">
        <v>15064</v>
      </c>
      <c r="M2009">
        <v>75747</v>
      </c>
      <c r="N2009" s="6" t="str">
        <f t="shared" si="31"/>
        <v>B3_R2_C2Pays de la Loire2035_2050FeuillusPublic</v>
      </c>
    </row>
    <row r="2010" spans="1:14" x14ac:dyDescent="0.3">
      <c r="A2010" t="s">
        <v>221</v>
      </c>
      <c r="B2010" t="s">
        <v>70</v>
      </c>
      <c r="C2010" t="s">
        <v>214</v>
      </c>
      <c r="D2010" t="s">
        <v>115</v>
      </c>
      <c r="E2010" t="s">
        <v>112</v>
      </c>
      <c r="F2010">
        <v>317786</v>
      </c>
      <c r="G2010">
        <v>104953</v>
      </c>
      <c r="H2010">
        <v>26812</v>
      </c>
      <c r="I2010">
        <v>1091</v>
      </c>
      <c r="J2010">
        <v>11397</v>
      </c>
      <c r="K2010">
        <v>429922</v>
      </c>
      <c r="L2010">
        <v>72275</v>
      </c>
      <c r="M2010">
        <v>519373</v>
      </c>
      <c r="N2010" s="6" t="str">
        <f t="shared" si="31"/>
        <v>B3_R2_C3Pays de la Loire2020_2035RésineuxPrivé</v>
      </c>
    </row>
    <row r="2011" spans="1:14" x14ac:dyDescent="0.3">
      <c r="A2011" t="s">
        <v>221</v>
      </c>
      <c r="B2011" t="s">
        <v>70</v>
      </c>
      <c r="C2011" t="s">
        <v>214</v>
      </c>
      <c r="D2011" t="s">
        <v>115</v>
      </c>
      <c r="E2011" t="s">
        <v>113</v>
      </c>
      <c r="F2011">
        <v>79013</v>
      </c>
      <c r="G2011">
        <v>29397</v>
      </c>
      <c r="H2011">
        <v>19804</v>
      </c>
      <c r="I2011">
        <v>3670</v>
      </c>
      <c r="J2011">
        <v>-10300</v>
      </c>
      <c r="K2011">
        <v>110939</v>
      </c>
      <c r="L2011">
        <v>12954</v>
      </c>
      <c r="M2011">
        <v>91305</v>
      </c>
      <c r="N2011" s="6" t="str">
        <f t="shared" si="31"/>
        <v>B3_R2_C3Pays de la Loire2020_2035RésineuxPublic</v>
      </c>
    </row>
    <row r="2012" spans="1:14" x14ac:dyDescent="0.3">
      <c r="A2012" t="s">
        <v>221</v>
      </c>
      <c r="B2012" t="s">
        <v>70</v>
      </c>
      <c r="C2012" t="s">
        <v>214</v>
      </c>
      <c r="D2012" t="s">
        <v>114</v>
      </c>
      <c r="E2012" t="s">
        <v>112</v>
      </c>
      <c r="F2012">
        <v>264301</v>
      </c>
      <c r="G2012">
        <v>668675</v>
      </c>
      <c r="H2012">
        <v>30062</v>
      </c>
      <c r="I2012">
        <v>75017</v>
      </c>
      <c r="J2012">
        <v>74759</v>
      </c>
      <c r="K2012">
        <v>864138</v>
      </c>
      <c r="L2012">
        <v>465827</v>
      </c>
      <c r="M2012">
        <v>1430266</v>
      </c>
      <c r="N2012" s="6" t="str">
        <f t="shared" si="31"/>
        <v>B3_R2_C3Pays de la Loire2020_2035FeuillusPrivé</v>
      </c>
    </row>
    <row r="2013" spans="1:14" x14ac:dyDescent="0.3">
      <c r="A2013" t="s">
        <v>221</v>
      </c>
      <c r="B2013" t="s">
        <v>70</v>
      </c>
      <c r="C2013" t="s">
        <v>214</v>
      </c>
      <c r="D2013" t="s">
        <v>114</v>
      </c>
      <c r="E2013" t="s">
        <v>113</v>
      </c>
      <c r="F2013">
        <v>40706</v>
      </c>
      <c r="G2013">
        <v>74770</v>
      </c>
      <c r="H2013">
        <v>13243</v>
      </c>
      <c r="I2013">
        <v>801</v>
      </c>
      <c r="J2013">
        <v>-18509</v>
      </c>
      <c r="K2013">
        <v>103608</v>
      </c>
      <c r="L2013">
        <v>16300</v>
      </c>
      <c r="M2013">
        <v>80136</v>
      </c>
      <c r="N2013" s="6" t="str">
        <f t="shared" si="31"/>
        <v>B3_R2_C3Pays de la Loire2020_2035FeuillusPublic</v>
      </c>
    </row>
    <row r="2014" spans="1:14" x14ac:dyDescent="0.3">
      <c r="A2014" t="s">
        <v>221</v>
      </c>
      <c r="B2014" t="s">
        <v>70</v>
      </c>
      <c r="C2014" t="s">
        <v>215</v>
      </c>
      <c r="D2014" t="s">
        <v>115</v>
      </c>
      <c r="E2014" t="s">
        <v>112</v>
      </c>
      <c r="F2014">
        <v>349195</v>
      </c>
      <c r="G2014">
        <v>105635</v>
      </c>
      <c r="H2014">
        <v>29148</v>
      </c>
      <c r="I2014">
        <v>263</v>
      </c>
      <c r="J2014">
        <v>-26327</v>
      </c>
      <c r="K2014">
        <v>458554</v>
      </c>
      <c r="L2014">
        <v>48284</v>
      </c>
      <c r="M2014">
        <v>420295</v>
      </c>
      <c r="N2014" s="6" t="str">
        <f t="shared" si="31"/>
        <v>B3_R2_C3Pays de la Loire2035_2050RésineuxPrivé</v>
      </c>
    </row>
    <row r="2015" spans="1:14" x14ac:dyDescent="0.3">
      <c r="A2015" t="s">
        <v>221</v>
      </c>
      <c r="B2015" t="s">
        <v>70</v>
      </c>
      <c r="C2015" t="s">
        <v>215</v>
      </c>
      <c r="D2015" t="s">
        <v>115</v>
      </c>
      <c r="E2015" t="s">
        <v>113</v>
      </c>
      <c r="F2015">
        <v>70638</v>
      </c>
      <c r="G2015">
        <v>23782</v>
      </c>
      <c r="H2015">
        <v>22753</v>
      </c>
      <c r="I2015">
        <v>0</v>
      </c>
      <c r="J2015">
        <v>-12719</v>
      </c>
      <c r="K2015">
        <v>95948</v>
      </c>
      <c r="L2015">
        <v>10297</v>
      </c>
      <c r="M2015">
        <v>67916</v>
      </c>
      <c r="N2015" s="6" t="str">
        <f t="shared" si="31"/>
        <v>B3_R2_C3Pays de la Loire2035_2050RésineuxPublic</v>
      </c>
    </row>
    <row r="2016" spans="1:14" x14ac:dyDescent="0.3">
      <c r="A2016" t="s">
        <v>221</v>
      </c>
      <c r="B2016" t="s">
        <v>70</v>
      </c>
      <c r="C2016" t="s">
        <v>215</v>
      </c>
      <c r="D2016" t="s">
        <v>114</v>
      </c>
      <c r="E2016" t="s">
        <v>112</v>
      </c>
      <c r="F2016">
        <v>305779</v>
      </c>
      <c r="G2016">
        <v>867802</v>
      </c>
      <c r="H2016">
        <v>94857</v>
      </c>
      <c r="I2016">
        <v>846</v>
      </c>
      <c r="J2016">
        <v>-5320</v>
      </c>
      <c r="K2016">
        <v>1056996</v>
      </c>
      <c r="L2016">
        <v>354771</v>
      </c>
      <c r="M2016">
        <v>1380502</v>
      </c>
      <c r="N2016" s="6" t="str">
        <f t="shared" si="31"/>
        <v>B3_R2_C3Pays de la Loire2035_2050FeuillusPrivé</v>
      </c>
    </row>
    <row r="2017" spans="1:14" x14ac:dyDescent="0.3">
      <c r="A2017" t="s">
        <v>221</v>
      </c>
      <c r="B2017" t="s">
        <v>70</v>
      </c>
      <c r="C2017" t="s">
        <v>215</v>
      </c>
      <c r="D2017" t="s">
        <v>114</v>
      </c>
      <c r="E2017" t="s">
        <v>113</v>
      </c>
      <c r="F2017">
        <v>43103</v>
      </c>
      <c r="G2017">
        <v>70583</v>
      </c>
      <c r="H2017">
        <v>14715</v>
      </c>
      <c r="I2017">
        <v>0</v>
      </c>
      <c r="J2017">
        <v>-23880</v>
      </c>
      <c r="K2017">
        <v>100386</v>
      </c>
      <c r="L2017">
        <v>15470</v>
      </c>
      <c r="M2017">
        <v>67453</v>
      </c>
      <c r="N2017" s="6" t="str">
        <f t="shared" si="31"/>
        <v>B3_R2_C3Pays de la Loire2035_2050FeuillusPublic</v>
      </c>
    </row>
    <row r="2018" spans="1:14" x14ac:dyDescent="0.3">
      <c r="A2018" t="s">
        <v>222</v>
      </c>
      <c r="B2018" t="s">
        <v>12</v>
      </c>
      <c r="C2018" t="s">
        <v>214</v>
      </c>
      <c r="D2018" t="s">
        <v>115</v>
      </c>
      <c r="E2018" t="s">
        <v>112</v>
      </c>
      <c r="F2018">
        <v>292552</v>
      </c>
      <c r="G2018">
        <v>109337</v>
      </c>
      <c r="H2018">
        <v>17628</v>
      </c>
      <c r="I2018">
        <v>33190</v>
      </c>
      <c r="J2018">
        <v>57347</v>
      </c>
      <c r="K2018">
        <v>413681</v>
      </c>
      <c r="L2018">
        <v>110779</v>
      </c>
      <c r="M2018">
        <v>686113</v>
      </c>
      <c r="N2018" s="6" t="str">
        <f t="shared" si="31"/>
        <v>A1_R1_C1Bretagne2020_2035RésineuxPrivé</v>
      </c>
    </row>
    <row r="2019" spans="1:14" x14ac:dyDescent="0.3">
      <c r="A2019" t="s">
        <v>222</v>
      </c>
      <c r="B2019" t="s">
        <v>12</v>
      </c>
      <c r="C2019" t="s">
        <v>214</v>
      </c>
      <c r="D2019" t="s">
        <v>115</v>
      </c>
      <c r="E2019" t="s">
        <v>113</v>
      </c>
      <c r="F2019">
        <v>51223</v>
      </c>
      <c r="G2019">
        <v>17367</v>
      </c>
      <c r="H2019">
        <v>13344</v>
      </c>
      <c r="I2019">
        <v>0</v>
      </c>
      <c r="J2019">
        <v>692</v>
      </c>
      <c r="K2019">
        <v>70680</v>
      </c>
      <c r="L2019">
        <v>12974</v>
      </c>
      <c r="M2019">
        <v>85244</v>
      </c>
      <c r="N2019" s="6" t="str">
        <f t="shared" si="31"/>
        <v>A1_R1_C1Bretagne2020_2035RésineuxPublic</v>
      </c>
    </row>
    <row r="2020" spans="1:14" x14ac:dyDescent="0.3">
      <c r="A2020" t="s">
        <v>222</v>
      </c>
      <c r="B2020" t="s">
        <v>12</v>
      </c>
      <c r="C2020" t="s">
        <v>214</v>
      </c>
      <c r="D2020" t="s">
        <v>114</v>
      </c>
      <c r="E2020" t="s">
        <v>112</v>
      </c>
      <c r="F2020">
        <v>165097</v>
      </c>
      <c r="G2020">
        <v>467180</v>
      </c>
      <c r="H2020">
        <v>5685</v>
      </c>
      <c r="I2020">
        <v>54616</v>
      </c>
      <c r="J2020">
        <v>571085</v>
      </c>
      <c r="K2020">
        <v>569290</v>
      </c>
      <c r="L2020">
        <v>250945</v>
      </c>
      <c r="M2020">
        <v>1822937</v>
      </c>
      <c r="N2020" s="6" t="str">
        <f t="shared" si="31"/>
        <v>A1_R1_C1Bretagne2020_2035FeuillusPrivé</v>
      </c>
    </row>
    <row r="2021" spans="1:14" x14ac:dyDescent="0.3">
      <c r="A2021" t="s">
        <v>222</v>
      </c>
      <c r="B2021" t="s">
        <v>12</v>
      </c>
      <c r="C2021" t="s">
        <v>214</v>
      </c>
      <c r="D2021" t="s">
        <v>114</v>
      </c>
      <c r="E2021" t="s">
        <v>113</v>
      </c>
      <c r="F2021">
        <v>26190</v>
      </c>
      <c r="G2021">
        <v>80037</v>
      </c>
      <c r="H2021">
        <v>7402</v>
      </c>
      <c r="I2021">
        <v>3179</v>
      </c>
      <c r="J2021">
        <v>-5996</v>
      </c>
      <c r="K2021">
        <v>97602</v>
      </c>
      <c r="L2021">
        <v>19207</v>
      </c>
      <c r="M2021">
        <v>101741</v>
      </c>
      <c r="N2021" s="6" t="str">
        <f t="shared" si="31"/>
        <v>A1_R1_C1Bretagne2020_2035FeuillusPublic</v>
      </c>
    </row>
    <row r="2022" spans="1:14" x14ac:dyDescent="0.3">
      <c r="A2022" t="s">
        <v>222</v>
      </c>
      <c r="B2022" t="s">
        <v>12</v>
      </c>
      <c r="C2022" t="s">
        <v>215</v>
      </c>
      <c r="D2022" t="s">
        <v>115</v>
      </c>
      <c r="E2022" t="s">
        <v>112</v>
      </c>
      <c r="F2022">
        <v>323325</v>
      </c>
      <c r="G2022">
        <v>122680</v>
      </c>
      <c r="H2022">
        <v>10259</v>
      </c>
      <c r="I2022">
        <v>27081</v>
      </c>
      <c r="J2022">
        <v>45801</v>
      </c>
      <c r="K2022">
        <v>457356</v>
      </c>
      <c r="L2022">
        <v>69696</v>
      </c>
      <c r="M2022">
        <v>655340</v>
      </c>
      <c r="N2022" s="6" t="str">
        <f t="shared" si="31"/>
        <v>A1_R1_C1Bretagne2035_2050RésineuxPrivé</v>
      </c>
    </row>
    <row r="2023" spans="1:14" x14ac:dyDescent="0.3">
      <c r="A2023" t="s">
        <v>222</v>
      </c>
      <c r="B2023" t="s">
        <v>12</v>
      </c>
      <c r="C2023" t="s">
        <v>215</v>
      </c>
      <c r="D2023" t="s">
        <v>115</v>
      </c>
      <c r="E2023" t="s">
        <v>113</v>
      </c>
      <c r="F2023">
        <v>54734</v>
      </c>
      <c r="G2023">
        <v>17576</v>
      </c>
      <c r="H2023">
        <v>11386</v>
      </c>
      <c r="I2023">
        <v>811</v>
      </c>
      <c r="J2023">
        <v>-3493</v>
      </c>
      <c r="K2023">
        <v>74215</v>
      </c>
      <c r="L2023">
        <v>11292</v>
      </c>
      <c r="M2023">
        <v>73828</v>
      </c>
      <c r="N2023" s="6" t="str">
        <f t="shared" si="31"/>
        <v>A1_R1_C1Bretagne2035_2050RésineuxPublic</v>
      </c>
    </row>
    <row r="2024" spans="1:14" x14ac:dyDescent="0.3">
      <c r="A2024" t="s">
        <v>222</v>
      </c>
      <c r="B2024" t="s">
        <v>12</v>
      </c>
      <c r="C2024" t="s">
        <v>215</v>
      </c>
      <c r="D2024" t="s">
        <v>114</v>
      </c>
      <c r="E2024" t="s">
        <v>112</v>
      </c>
      <c r="F2024">
        <v>181301</v>
      </c>
      <c r="G2024">
        <v>650048</v>
      </c>
      <c r="H2024">
        <v>6985</v>
      </c>
      <c r="I2024">
        <v>5426</v>
      </c>
      <c r="J2024">
        <v>699108</v>
      </c>
      <c r="K2024">
        <v>720074</v>
      </c>
      <c r="L2024">
        <v>220322</v>
      </c>
      <c r="M2024">
        <v>2186893</v>
      </c>
      <c r="N2024" s="6" t="str">
        <f t="shared" si="31"/>
        <v>A1_R1_C1Bretagne2035_2050FeuillusPrivé</v>
      </c>
    </row>
    <row r="2025" spans="1:14" x14ac:dyDescent="0.3">
      <c r="A2025" t="s">
        <v>222</v>
      </c>
      <c r="B2025" t="s">
        <v>12</v>
      </c>
      <c r="C2025" t="s">
        <v>215</v>
      </c>
      <c r="D2025" t="s">
        <v>114</v>
      </c>
      <c r="E2025" t="s">
        <v>113</v>
      </c>
      <c r="F2025">
        <v>28827</v>
      </c>
      <c r="G2025">
        <v>79572</v>
      </c>
      <c r="H2025">
        <v>6677</v>
      </c>
      <c r="I2025">
        <v>150</v>
      </c>
      <c r="J2025">
        <v>-7440</v>
      </c>
      <c r="K2025">
        <v>99051</v>
      </c>
      <c r="L2025">
        <v>13105</v>
      </c>
      <c r="M2025">
        <v>95288</v>
      </c>
      <c r="N2025" s="6" t="str">
        <f t="shared" si="31"/>
        <v>A1_R1_C1Bretagne2035_2050FeuillusPublic</v>
      </c>
    </row>
    <row r="2026" spans="1:14" x14ac:dyDescent="0.3">
      <c r="A2026" t="s">
        <v>222</v>
      </c>
      <c r="B2026" t="s">
        <v>14</v>
      </c>
      <c r="C2026" t="s">
        <v>214</v>
      </c>
      <c r="D2026" t="s">
        <v>115</v>
      </c>
      <c r="E2026" t="s">
        <v>112</v>
      </c>
      <c r="F2026">
        <v>292552</v>
      </c>
      <c r="G2026">
        <v>109337</v>
      </c>
      <c r="H2026">
        <v>17628</v>
      </c>
      <c r="I2026">
        <v>33190</v>
      </c>
      <c r="J2026">
        <v>57347</v>
      </c>
      <c r="K2026">
        <v>413681</v>
      </c>
      <c r="L2026">
        <v>110779</v>
      </c>
      <c r="M2026">
        <v>686113</v>
      </c>
      <c r="N2026" s="6" t="str">
        <f t="shared" si="31"/>
        <v>A1_R1_C2Bretagne2020_2035RésineuxPrivé</v>
      </c>
    </row>
    <row r="2027" spans="1:14" x14ac:dyDescent="0.3">
      <c r="A2027" t="s">
        <v>222</v>
      </c>
      <c r="B2027" t="s">
        <v>14</v>
      </c>
      <c r="C2027" t="s">
        <v>214</v>
      </c>
      <c r="D2027" t="s">
        <v>115</v>
      </c>
      <c r="E2027" t="s">
        <v>113</v>
      </c>
      <c r="F2027">
        <v>51223</v>
      </c>
      <c r="G2027">
        <v>17367</v>
      </c>
      <c r="H2027">
        <v>13344</v>
      </c>
      <c r="I2027">
        <v>0</v>
      </c>
      <c r="J2027">
        <v>692</v>
      </c>
      <c r="K2027">
        <v>70680</v>
      </c>
      <c r="L2027">
        <v>12974</v>
      </c>
      <c r="M2027">
        <v>85244</v>
      </c>
      <c r="N2027" s="6" t="str">
        <f t="shared" si="31"/>
        <v>A1_R1_C2Bretagne2020_2035RésineuxPublic</v>
      </c>
    </row>
    <row r="2028" spans="1:14" x14ac:dyDescent="0.3">
      <c r="A2028" t="s">
        <v>222</v>
      </c>
      <c r="B2028" t="s">
        <v>14</v>
      </c>
      <c r="C2028" t="s">
        <v>214</v>
      </c>
      <c r="D2028" t="s">
        <v>114</v>
      </c>
      <c r="E2028" t="s">
        <v>112</v>
      </c>
      <c r="F2028">
        <v>165097</v>
      </c>
      <c r="G2028">
        <v>467180</v>
      </c>
      <c r="H2028">
        <v>5685</v>
      </c>
      <c r="I2028">
        <v>54616</v>
      </c>
      <c r="J2028">
        <v>571085</v>
      </c>
      <c r="K2028">
        <v>569290</v>
      </c>
      <c r="L2028">
        <v>250945</v>
      </c>
      <c r="M2028">
        <v>1822937</v>
      </c>
      <c r="N2028" s="6" t="str">
        <f t="shared" si="31"/>
        <v>A1_R1_C2Bretagne2020_2035FeuillusPrivé</v>
      </c>
    </row>
    <row r="2029" spans="1:14" x14ac:dyDescent="0.3">
      <c r="A2029" t="s">
        <v>222</v>
      </c>
      <c r="B2029" t="s">
        <v>14</v>
      </c>
      <c r="C2029" t="s">
        <v>214</v>
      </c>
      <c r="D2029" t="s">
        <v>114</v>
      </c>
      <c r="E2029" t="s">
        <v>113</v>
      </c>
      <c r="F2029">
        <v>26190</v>
      </c>
      <c r="G2029">
        <v>80037</v>
      </c>
      <c r="H2029">
        <v>7402</v>
      </c>
      <c r="I2029">
        <v>3179</v>
      </c>
      <c r="J2029">
        <v>-5996</v>
      </c>
      <c r="K2029">
        <v>97602</v>
      </c>
      <c r="L2029">
        <v>19207</v>
      </c>
      <c r="M2029">
        <v>101741</v>
      </c>
      <c r="N2029" s="6" t="str">
        <f t="shared" si="31"/>
        <v>A1_R1_C2Bretagne2020_2035FeuillusPublic</v>
      </c>
    </row>
    <row r="2030" spans="1:14" x14ac:dyDescent="0.3">
      <c r="A2030" t="s">
        <v>222</v>
      </c>
      <c r="B2030" t="s">
        <v>14</v>
      </c>
      <c r="C2030" t="s">
        <v>215</v>
      </c>
      <c r="D2030" t="s">
        <v>115</v>
      </c>
      <c r="E2030" t="s">
        <v>112</v>
      </c>
      <c r="F2030">
        <v>235661</v>
      </c>
      <c r="G2030">
        <v>91331</v>
      </c>
      <c r="H2030">
        <v>9539</v>
      </c>
      <c r="I2030">
        <v>26499</v>
      </c>
      <c r="J2030">
        <v>57604</v>
      </c>
      <c r="K2030">
        <v>335031</v>
      </c>
      <c r="L2030">
        <v>121632</v>
      </c>
      <c r="M2030">
        <v>619402</v>
      </c>
      <c r="N2030" s="6" t="str">
        <f t="shared" si="31"/>
        <v>A1_R1_C2Bretagne2035_2050RésineuxPrivé</v>
      </c>
    </row>
    <row r="2031" spans="1:14" x14ac:dyDescent="0.3">
      <c r="A2031" t="s">
        <v>222</v>
      </c>
      <c r="B2031" t="s">
        <v>14</v>
      </c>
      <c r="C2031" t="s">
        <v>215</v>
      </c>
      <c r="D2031" t="s">
        <v>115</v>
      </c>
      <c r="E2031" t="s">
        <v>113</v>
      </c>
      <c r="F2031">
        <v>46762</v>
      </c>
      <c r="G2031">
        <v>14521</v>
      </c>
      <c r="H2031">
        <v>17820</v>
      </c>
      <c r="I2031">
        <v>794</v>
      </c>
      <c r="J2031">
        <v>-5745</v>
      </c>
      <c r="K2031">
        <v>62846</v>
      </c>
      <c r="L2031">
        <v>23981</v>
      </c>
      <c r="M2031">
        <v>68705</v>
      </c>
      <c r="N2031" s="6" t="str">
        <f t="shared" si="31"/>
        <v>A1_R1_C2Bretagne2035_2050RésineuxPublic</v>
      </c>
    </row>
    <row r="2032" spans="1:14" x14ac:dyDescent="0.3">
      <c r="A2032" t="s">
        <v>222</v>
      </c>
      <c r="B2032" t="s">
        <v>14</v>
      </c>
      <c r="C2032" t="s">
        <v>215</v>
      </c>
      <c r="D2032" t="s">
        <v>114</v>
      </c>
      <c r="E2032" t="s">
        <v>112</v>
      </c>
      <c r="F2032">
        <v>124733</v>
      </c>
      <c r="G2032">
        <v>425142</v>
      </c>
      <c r="H2032">
        <v>3300</v>
      </c>
      <c r="I2032">
        <v>5346</v>
      </c>
      <c r="J2032">
        <v>669851</v>
      </c>
      <c r="K2032">
        <v>479373</v>
      </c>
      <c r="L2032">
        <v>378685</v>
      </c>
      <c r="M2032">
        <v>2035020</v>
      </c>
      <c r="N2032" s="6" t="str">
        <f t="shared" si="31"/>
        <v>A1_R1_C2Bretagne2035_2050FeuillusPrivé</v>
      </c>
    </row>
    <row r="2033" spans="1:14" x14ac:dyDescent="0.3">
      <c r="A2033" t="s">
        <v>222</v>
      </c>
      <c r="B2033" t="s">
        <v>14</v>
      </c>
      <c r="C2033" t="s">
        <v>215</v>
      </c>
      <c r="D2033" t="s">
        <v>114</v>
      </c>
      <c r="E2033" t="s">
        <v>113</v>
      </c>
      <c r="F2033">
        <v>24422</v>
      </c>
      <c r="G2033">
        <v>66991</v>
      </c>
      <c r="H2033">
        <v>10910</v>
      </c>
      <c r="I2033">
        <v>147</v>
      </c>
      <c r="J2033">
        <v>-10499</v>
      </c>
      <c r="K2033">
        <v>83590</v>
      </c>
      <c r="L2033">
        <v>26729</v>
      </c>
      <c r="M2033">
        <v>87423</v>
      </c>
      <c r="N2033" s="6" t="str">
        <f t="shared" si="31"/>
        <v>A1_R1_C2Bretagne2035_2050FeuillusPublic</v>
      </c>
    </row>
    <row r="2034" spans="1:14" x14ac:dyDescent="0.3">
      <c r="A2034" t="s">
        <v>222</v>
      </c>
      <c r="B2034" t="s">
        <v>15</v>
      </c>
      <c r="C2034" t="s">
        <v>214</v>
      </c>
      <c r="D2034" t="s">
        <v>115</v>
      </c>
      <c r="E2034" t="s">
        <v>112</v>
      </c>
      <c r="F2034">
        <v>216553</v>
      </c>
      <c r="G2034">
        <v>80824</v>
      </c>
      <c r="H2034">
        <v>16809</v>
      </c>
      <c r="I2034">
        <v>33005</v>
      </c>
      <c r="J2034">
        <v>59941</v>
      </c>
      <c r="K2034">
        <v>305982</v>
      </c>
      <c r="L2034">
        <v>160404</v>
      </c>
      <c r="M2034">
        <v>638259</v>
      </c>
      <c r="N2034" s="6" t="str">
        <f t="shared" si="31"/>
        <v>A1_R1_C3Bretagne2020_2035RésineuxPrivé</v>
      </c>
    </row>
    <row r="2035" spans="1:14" x14ac:dyDescent="0.3">
      <c r="A2035" t="s">
        <v>222</v>
      </c>
      <c r="B2035" t="s">
        <v>15</v>
      </c>
      <c r="C2035" t="s">
        <v>214</v>
      </c>
      <c r="D2035" t="s">
        <v>115</v>
      </c>
      <c r="E2035" t="s">
        <v>113</v>
      </c>
      <c r="F2035">
        <v>46326</v>
      </c>
      <c r="G2035">
        <v>15646</v>
      </c>
      <c r="H2035">
        <v>17822</v>
      </c>
      <c r="I2035">
        <v>0</v>
      </c>
      <c r="J2035">
        <v>-1951</v>
      </c>
      <c r="K2035">
        <v>63847</v>
      </c>
      <c r="L2035">
        <v>20946</v>
      </c>
      <c r="M2035">
        <v>78595</v>
      </c>
      <c r="N2035" s="6" t="str">
        <f t="shared" si="31"/>
        <v>A1_R1_C3Bretagne2020_2035RésineuxPublic</v>
      </c>
    </row>
    <row r="2036" spans="1:14" x14ac:dyDescent="0.3">
      <c r="A2036" t="s">
        <v>222</v>
      </c>
      <c r="B2036" t="s">
        <v>15</v>
      </c>
      <c r="C2036" t="s">
        <v>214</v>
      </c>
      <c r="D2036" t="s">
        <v>114</v>
      </c>
      <c r="E2036" t="s">
        <v>112</v>
      </c>
      <c r="F2036">
        <v>132204</v>
      </c>
      <c r="G2036">
        <v>322695</v>
      </c>
      <c r="H2036">
        <v>3561</v>
      </c>
      <c r="I2036">
        <v>53942</v>
      </c>
      <c r="J2036">
        <v>520633</v>
      </c>
      <c r="K2036">
        <v>414801</v>
      </c>
      <c r="L2036">
        <v>367605</v>
      </c>
      <c r="M2036">
        <v>1681025</v>
      </c>
      <c r="N2036" s="6" t="str">
        <f t="shared" si="31"/>
        <v>A1_R1_C3Bretagne2020_2035FeuillusPrivé</v>
      </c>
    </row>
    <row r="2037" spans="1:14" x14ac:dyDescent="0.3">
      <c r="A2037" t="s">
        <v>222</v>
      </c>
      <c r="B2037" t="s">
        <v>15</v>
      </c>
      <c r="C2037" t="s">
        <v>214</v>
      </c>
      <c r="D2037" t="s">
        <v>114</v>
      </c>
      <c r="E2037" t="s">
        <v>113</v>
      </c>
      <c r="F2037">
        <v>24001</v>
      </c>
      <c r="G2037">
        <v>71898</v>
      </c>
      <c r="H2037">
        <v>10633</v>
      </c>
      <c r="I2037">
        <v>3155</v>
      </c>
      <c r="J2037">
        <v>-10486</v>
      </c>
      <c r="K2037">
        <v>88079</v>
      </c>
      <c r="L2037">
        <v>29275</v>
      </c>
      <c r="M2037">
        <v>93592</v>
      </c>
      <c r="N2037" s="6" t="str">
        <f t="shared" si="31"/>
        <v>A1_R1_C3Bretagne2020_2035FeuillusPublic</v>
      </c>
    </row>
    <row r="2038" spans="1:14" x14ac:dyDescent="0.3">
      <c r="A2038" t="s">
        <v>222</v>
      </c>
      <c r="B2038" t="s">
        <v>15</v>
      </c>
      <c r="C2038" t="s">
        <v>215</v>
      </c>
      <c r="D2038" t="s">
        <v>115</v>
      </c>
      <c r="E2038" t="s">
        <v>112</v>
      </c>
      <c r="F2038">
        <v>185940</v>
      </c>
      <c r="G2038">
        <v>71685</v>
      </c>
      <c r="H2038">
        <v>7617</v>
      </c>
      <c r="I2038">
        <v>22162</v>
      </c>
      <c r="J2038">
        <v>58035</v>
      </c>
      <c r="K2038">
        <v>263753</v>
      </c>
      <c r="L2038">
        <v>158324</v>
      </c>
      <c r="M2038">
        <v>586618</v>
      </c>
      <c r="N2038" s="6" t="str">
        <f t="shared" si="31"/>
        <v>A1_R1_C3Bretagne2035_2050RésineuxPrivé</v>
      </c>
    </row>
    <row r="2039" spans="1:14" x14ac:dyDescent="0.3">
      <c r="A2039" t="s">
        <v>222</v>
      </c>
      <c r="B2039" t="s">
        <v>15</v>
      </c>
      <c r="C2039" t="s">
        <v>215</v>
      </c>
      <c r="D2039" t="s">
        <v>115</v>
      </c>
      <c r="E2039" t="s">
        <v>113</v>
      </c>
      <c r="F2039">
        <v>39812</v>
      </c>
      <c r="G2039">
        <v>12410</v>
      </c>
      <c r="H2039">
        <v>16564</v>
      </c>
      <c r="I2039">
        <v>665</v>
      </c>
      <c r="J2039">
        <v>-6104</v>
      </c>
      <c r="K2039">
        <v>53600</v>
      </c>
      <c r="L2039">
        <v>28430</v>
      </c>
      <c r="M2039">
        <v>62805</v>
      </c>
      <c r="N2039" s="6" t="str">
        <f t="shared" si="31"/>
        <v>A1_R1_C3Bretagne2035_2050RésineuxPublic</v>
      </c>
    </row>
    <row r="2040" spans="1:14" x14ac:dyDescent="0.3">
      <c r="A2040" t="s">
        <v>222</v>
      </c>
      <c r="B2040" t="s">
        <v>15</v>
      </c>
      <c r="C2040" t="s">
        <v>215</v>
      </c>
      <c r="D2040" t="s">
        <v>114</v>
      </c>
      <c r="E2040" t="s">
        <v>112</v>
      </c>
      <c r="F2040">
        <v>106218</v>
      </c>
      <c r="G2040">
        <v>342976</v>
      </c>
      <c r="H2040">
        <v>2603</v>
      </c>
      <c r="I2040">
        <v>4745</v>
      </c>
      <c r="J2040">
        <v>570591</v>
      </c>
      <c r="K2040">
        <v>391262</v>
      </c>
      <c r="L2040">
        <v>447982</v>
      </c>
      <c r="M2040">
        <v>1824020</v>
      </c>
      <c r="N2040" s="6" t="str">
        <f t="shared" si="31"/>
        <v>A1_R1_C3Bretagne2035_2050FeuillusPrivé</v>
      </c>
    </row>
    <row r="2041" spans="1:14" x14ac:dyDescent="0.3">
      <c r="A2041" t="s">
        <v>222</v>
      </c>
      <c r="B2041" t="s">
        <v>15</v>
      </c>
      <c r="C2041" t="s">
        <v>215</v>
      </c>
      <c r="D2041" t="s">
        <v>114</v>
      </c>
      <c r="E2041" t="s">
        <v>113</v>
      </c>
      <c r="F2041">
        <v>21641</v>
      </c>
      <c r="G2041">
        <v>59630</v>
      </c>
      <c r="H2041">
        <v>10750</v>
      </c>
      <c r="I2041">
        <v>121</v>
      </c>
      <c r="J2041">
        <v>-9417</v>
      </c>
      <c r="K2041">
        <v>74375</v>
      </c>
      <c r="L2041">
        <v>29171</v>
      </c>
      <c r="M2041">
        <v>82980</v>
      </c>
      <c r="N2041" s="6" t="str">
        <f t="shared" si="31"/>
        <v>A1_R1_C3Bretagne2035_2050FeuillusPublic</v>
      </c>
    </row>
    <row r="2042" spans="1:14" x14ac:dyDescent="0.3">
      <c r="A2042" t="s">
        <v>222</v>
      </c>
      <c r="B2042" t="s">
        <v>16</v>
      </c>
      <c r="C2042" t="s">
        <v>214</v>
      </c>
      <c r="D2042" t="s">
        <v>115</v>
      </c>
      <c r="E2042" t="s">
        <v>112</v>
      </c>
      <c r="F2042">
        <v>282665</v>
      </c>
      <c r="G2042">
        <v>105685</v>
      </c>
      <c r="H2042">
        <v>17700</v>
      </c>
      <c r="I2042">
        <v>0</v>
      </c>
      <c r="J2042">
        <v>59407</v>
      </c>
      <c r="K2042">
        <v>400228</v>
      </c>
      <c r="L2042">
        <v>102947</v>
      </c>
      <c r="M2042">
        <v>669879</v>
      </c>
      <c r="N2042" s="6" t="str">
        <f t="shared" si="31"/>
        <v>A1_R2_C1Bretagne2020_2035RésineuxPrivé</v>
      </c>
    </row>
    <row r="2043" spans="1:14" x14ac:dyDescent="0.3">
      <c r="A2043" t="s">
        <v>222</v>
      </c>
      <c r="B2043" t="s">
        <v>16</v>
      </c>
      <c r="C2043" t="s">
        <v>214</v>
      </c>
      <c r="D2043" t="s">
        <v>115</v>
      </c>
      <c r="E2043" t="s">
        <v>113</v>
      </c>
      <c r="F2043">
        <v>52373</v>
      </c>
      <c r="G2043">
        <v>17728</v>
      </c>
      <c r="H2043">
        <v>13306</v>
      </c>
      <c r="I2043">
        <v>0</v>
      </c>
      <c r="J2043">
        <v>-222</v>
      </c>
      <c r="K2043">
        <v>72237</v>
      </c>
      <c r="L2043">
        <v>12680</v>
      </c>
      <c r="M2043">
        <v>83822</v>
      </c>
      <c r="N2043" s="6" t="str">
        <f t="shared" si="31"/>
        <v>A1_R2_C1Bretagne2020_2035RésineuxPublic</v>
      </c>
    </row>
    <row r="2044" spans="1:14" x14ac:dyDescent="0.3">
      <c r="A2044" t="s">
        <v>222</v>
      </c>
      <c r="B2044" t="s">
        <v>16</v>
      </c>
      <c r="C2044" t="s">
        <v>214</v>
      </c>
      <c r="D2044" t="s">
        <v>114</v>
      </c>
      <c r="E2044" t="s">
        <v>112</v>
      </c>
      <c r="F2044">
        <v>165566</v>
      </c>
      <c r="G2044">
        <v>472698</v>
      </c>
      <c r="H2044">
        <v>5665</v>
      </c>
      <c r="I2044">
        <v>25949</v>
      </c>
      <c r="J2044">
        <v>567184</v>
      </c>
      <c r="K2044">
        <v>574862</v>
      </c>
      <c r="L2044">
        <v>247863</v>
      </c>
      <c r="M2044">
        <v>1817092</v>
      </c>
      <c r="N2044" s="6" t="str">
        <f t="shared" si="31"/>
        <v>A1_R2_C1Bretagne2020_2035FeuillusPrivé</v>
      </c>
    </row>
    <row r="2045" spans="1:14" x14ac:dyDescent="0.3">
      <c r="A2045" t="s">
        <v>222</v>
      </c>
      <c r="B2045" t="s">
        <v>16</v>
      </c>
      <c r="C2045" t="s">
        <v>214</v>
      </c>
      <c r="D2045" t="s">
        <v>114</v>
      </c>
      <c r="E2045" t="s">
        <v>113</v>
      </c>
      <c r="F2045">
        <v>26096</v>
      </c>
      <c r="G2045">
        <v>80124</v>
      </c>
      <c r="H2045">
        <v>7363</v>
      </c>
      <c r="I2045">
        <v>0</v>
      </c>
      <c r="J2045">
        <v>-5845</v>
      </c>
      <c r="K2045">
        <v>97676</v>
      </c>
      <c r="L2045">
        <v>19041</v>
      </c>
      <c r="M2045">
        <v>101846</v>
      </c>
      <c r="N2045" s="6" t="str">
        <f t="shared" si="31"/>
        <v>A1_R2_C1Bretagne2020_2035FeuillusPublic</v>
      </c>
    </row>
    <row r="2046" spans="1:14" x14ac:dyDescent="0.3">
      <c r="A2046" t="s">
        <v>222</v>
      </c>
      <c r="B2046" t="s">
        <v>16</v>
      </c>
      <c r="C2046" t="s">
        <v>215</v>
      </c>
      <c r="D2046" t="s">
        <v>115</v>
      </c>
      <c r="E2046" t="s">
        <v>112</v>
      </c>
      <c r="F2046">
        <v>307468</v>
      </c>
      <c r="G2046">
        <v>114059</v>
      </c>
      <c r="H2046">
        <v>10234</v>
      </c>
      <c r="I2046">
        <v>4290</v>
      </c>
      <c r="J2046">
        <v>42807</v>
      </c>
      <c r="K2046">
        <v>432375</v>
      </c>
      <c r="L2046">
        <v>55668</v>
      </c>
      <c r="M2046">
        <v>607067</v>
      </c>
      <c r="N2046" s="6" t="str">
        <f t="shared" si="31"/>
        <v>A1_R2_C1Bretagne2035_2050RésineuxPrivé</v>
      </c>
    </row>
    <row r="2047" spans="1:14" x14ac:dyDescent="0.3">
      <c r="A2047" t="s">
        <v>222</v>
      </c>
      <c r="B2047" t="s">
        <v>16</v>
      </c>
      <c r="C2047" t="s">
        <v>215</v>
      </c>
      <c r="D2047" t="s">
        <v>115</v>
      </c>
      <c r="E2047" t="s">
        <v>113</v>
      </c>
      <c r="F2047">
        <v>52990</v>
      </c>
      <c r="G2047">
        <v>16978</v>
      </c>
      <c r="H2047">
        <v>11461</v>
      </c>
      <c r="I2047">
        <v>0</v>
      </c>
      <c r="J2047">
        <v>-3528</v>
      </c>
      <c r="K2047">
        <v>71816</v>
      </c>
      <c r="L2047">
        <v>11014</v>
      </c>
      <c r="M2047">
        <v>71128</v>
      </c>
      <c r="N2047" s="6" t="str">
        <f t="shared" si="31"/>
        <v>A1_R2_C1Bretagne2035_2050RésineuxPublic</v>
      </c>
    </row>
    <row r="2048" spans="1:14" x14ac:dyDescent="0.3">
      <c r="A2048" t="s">
        <v>222</v>
      </c>
      <c r="B2048" t="s">
        <v>16</v>
      </c>
      <c r="C2048" t="s">
        <v>215</v>
      </c>
      <c r="D2048" t="s">
        <v>114</v>
      </c>
      <c r="E2048" t="s">
        <v>112</v>
      </c>
      <c r="F2048">
        <v>176174</v>
      </c>
      <c r="G2048">
        <v>640512</v>
      </c>
      <c r="H2048">
        <v>6774</v>
      </c>
      <c r="I2048">
        <v>775</v>
      </c>
      <c r="J2048">
        <v>696744</v>
      </c>
      <c r="K2048">
        <v>707136</v>
      </c>
      <c r="L2048">
        <v>216196</v>
      </c>
      <c r="M2048">
        <v>2164319</v>
      </c>
      <c r="N2048" s="6" t="str">
        <f t="shared" si="31"/>
        <v>A1_R2_C1Bretagne2035_2050FeuillusPrivé</v>
      </c>
    </row>
    <row r="2049" spans="1:14" x14ac:dyDescent="0.3">
      <c r="A2049" t="s">
        <v>222</v>
      </c>
      <c r="B2049" t="s">
        <v>16</v>
      </c>
      <c r="C2049" t="s">
        <v>215</v>
      </c>
      <c r="D2049" t="s">
        <v>114</v>
      </c>
      <c r="E2049" t="s">
        <v>113</v>
      </c>
      <c r="F2049">
        <v>28436</v>
      </c>
      <c r="G2049">
        <v>78910</v>
      </c>
      <c r="H2049">
        <v>6632</v>
      </c>
      <c r="I2049">
        <v>0</v>
      </c>
      <c r="J2049">
        <v>-6741</v>
      </c>
      <c r="K2049">
        <v>98078</v>
      </c>
      <c r="L2049">
        <v>12905</v>
      </c>
      <c r="M2049">
        <v>95481</v>
      </c>
      <c r="N2049" s="6" t="str">
        <f t="shared" si="31"/>
        <v>A1_R2_C1Bretagne2035_2050FeuillusPublic</v>
      </c>
    </row>
    <row r="2050" spans="1:14" x14ac:dyDescent="0.3">
      <c r="A2050" t="s">
        <v>222</v>
      </c>
      <c r="B2050" t="s">
        <v>17</v>
      </c>
      <c r="C2050" t="s">
        <v>214</v>
      </c>
      <c r="D2050" t="s">
        <v>115</v>
      </c>
      <c r="E2050" t="s">
        <v>112</v>
      </c>
      <c r="F2050">
        <v>282665</v>
      </c>
      <c r="G2050">
        <v>105685</v>
      </c>
      <c r="H2050">
        <v>17700</v>
      </c>
      <c r="I2050">
        <v>0</v>
      </c>
      <c r="J2050">
        <v>59407</v>
      </c>
      <c r="K2050">
        <v>400228</v>
      </c>
      <c r="L2050">
        <v>102947</v>
      </c>
      <c r="M2050">
        <v>669879</v>
      </c>
      <c r="N2050" s="6" t="str">
        <f t="shared" si="31"/>
        <v>A1_R2_C2Bretagne2020_2035RésineuxPrivé</v>
      </c>
    </row>
    <row r="2051" spans="1:14" x14ac:dyDescent="0.3">
      <c r="A2051" t="s">
        <v>222</v>
      </c>
      <c r="B2051" t="s">
        <v>17</v>
      </c>
      <c r="C2051" t="s">
        <v>214</v>
      </c>
      <c r="D2051" t="s">
        <v>115</v>
      </c>
      <c r="E2051" t="s">
        <v>113</v>
      </c>
      <c r="F2051">
        <v>52373</v>
      </c>
      <c r="G2051">
        <v>17728</v>
      </c>
      <c r="H2051">
        <v>13306</v>
      </c>
      <c r="I2051">
        <v>0</v>
      </c>
      <c r="J2051">
        <v>-222</v>
      </c>
      <c r="K2051">
        <v>72237</v>
      </c>
      <c r="L2051">
        <v>12680</v>
      </c>
      <c r="M2051">
        <v>83822</v>
      </c>
      <c r="N2051" s="6" t="str">
        <f t="shared" ref="N2051:N2114" si="32">B2051&amp;A2051&amp;C2051&amp;D2051&amp;E2051</f>
        <v>A1_R2_C2Bretagne2020_2035RésineuxPublic</v>
      </c>
    </row>
    <row r="2052" spans="1:14" x14ac:dyDescent="0.3">
      <c r="A2052" t="s">
        <v>222</v>
      </c>
      <c r="B2052" t="s">
        <v>17</v>
      </c>
      <c r="C2052" t="s">
        <v>214</v>
      </c>
      <c r="D2052" t="s">
        <v>114</v>
      </c>
      <c r="E2052" t="s">
        <v>112</v>
      </c>
      <c r="F2052">
        <v>165566</v>
      </c>
      <c r="G2052">
        <v>472698</v>
      </c>
      <c r="H2052">
        <v>5665</v>
      </c>
      <c r="I2052">
        <v>25949</v>
      </c>
      <c r="J2052">
        <v>567184</v>
      </c>
      <c r="K2052">
        <v>574862</v>
      </c>
      <c r="L2052">
        <v>247863</v>
      </c>
      <c r="M2052">
        <v>1817092</v>
      </c>
      <c r="N2052" s="6" t="str">
        <f t="shared" si="32"/>
        <v>A1_R2_C2Bretagne2020_2035FeuillusPrivé</v>
      </c>
    </row>
    <row r="2053" spans="1:14" x14ac:dyDescent="0.3">
      <c r="A2053" t="s">
        <v>222</v>
      </c>
      <c r="B2053" t="s">
        <v>17</v>
      </c>
      <c r="C2053" t="s">
        <v>214</v>
      </c>
      <c r="D2053" t="s">
        <v>114</v>
      </c>
      <c r="E2053" t="s">
        <v>113</v>
      </c>
      <c r="F2053">
        <v>26096</v>
      </c>
      <c r="G2053">
        <v>80124</v>
      </c>
      <c r="H2053">
        <v>7363</v>
      </c>
      <c r="I2053">
        <v>0</v>
      </c>
      <c r="J2053">
        <v>-5845</v>
      </c>
      <c r="K2053">
        <v>97676</v>
      </c>
      <c r="L2053">
        <v>19041</v>
      </c>
      <c r="M2053">
        <v>101846</v>
      </c>
      <c r="N2053" s="6" t="str">
        <f t="shared" si="32"/>
        <v>A1_R2_C2Bretagne2020_2035FeuillusPublic</v>
      </c>
    </row>
    <row r="2054" spans="1:14" x14ac:dyDescent="0.3">
      <c r="A2054" t="s">
        <v>222</v>
      </c>
      <c r="B2054" t="s">
        <v>17</v>
      </c>
      <c r="C2054" t="s">
        <v>215</v>
      </c>
      <c r="D2054" t="s">
        <v>115</v>
      </c>
      <c r="E2054" t="s">
        <v>112</v>
      </c>
      <c r="F2054">
        <v>220157</v>
      </c>
      <c r="G2054">
        <v>82844</v>
      </c>
      <c r="H2054">
        <v>9555</v>
      </c>
      <c r="I2054">
        <v>4199</v>
      </c>
      <c r="J2054">
        <v>54447</v>
      </c>
      <c r="K2054">
        <v>310594</v>
      </c>
      <c r="L2054">
        <v>105527</v>
      </c>
      <c r="M2054">
        <v>568845</v>
      </c>
      <c r="N2054" s="6" t="str">
        <f t="shared" si="32"/>
        <v>A1_R2_C2Bretagne2035_2050RésineuxPrivé</v>
      </c>
    </row>
    <row r="2055" spans="1:14" x14ac:dyDescent="0.3">
      <c r="A2055" t="s">
        <v>222</v>
      </c>
      <c r="B2055" t="s">
        <v>17</v>
      </c>
      <c r="C2055" t="s">
        <v>215</v>
      </c>
      <c r="D2055" t="s">
        <v>115</v>
      </c>
      <c r="E2055" t="s">
        <v>113</v>
      </c>
      <c r="F2055">
        <v>44616</v>
      </c>
      <c r="G2055">
        <v>13988</v>
      </c>
      <c r="H2055">
        <v>16132</v>
      </c>
      <c r="I2055">
        <v>0</v>
      </c>
      <c r="J2055">
        <v>-5819</v>
      </c>
      <c r="K2055">
        <v>60126</v>
      </c>
      <c r="L2055">
        <v>24384</v>
      </c>
      <c r="M2055">
        <v>66210</v>
      </c>
      <c r="N2055" s="6" t="str">
        <f t="shared" si="32"/>
        <v>A1_R2_C2Bretagne2035_2050RésineuxPublic</v>
      </c>
    </row>
    <row r="2056" spans="1:14" x14ac:dyDescent="0.3">
      <c r="A2056" t="s">
        <v>222</v>
      </c>
      <c r="B2056" t="s">
        <v>17</v>
      </c>
      <c r="C2056" t="s">
        <v>215</v>
      </c>
      <c r="D2056" t="s">
        <v>114</v>
      </c>
      <c r="E2056" t="s">
        <v>112</v>
      </c>
      <c r="F2056">
        <v>118791</v>
      </c>
      <c r="G2056">
        <v>412168</v>
      </c>
      <c r="H2056">
        <v>3063</v>
      </c>
      <c r="I2056">
        <v>757</v>
      </c>
      <c r="J2056">
        <v>669986</v>
      </c>
      <c r="K2056">
        <v>462746</v>
      </c>
      <c r="L2056">
        <v>373893</v>
      </c>
      <c r="M2056">
        <v>2012875</v>
      </c>
      <c r="N2056" s="6" t="str">
        <f t="shared" si="32"/>
        <v>A1_R2_C2Bretagne2035_2050FeuillusPrivé</v>
      </c>
    </row>
    <row r="2057" spans="1:14" x14ac:dyDescent="0.3">
      <c r="A2057" t="s">
        <v>222</v>
      </c>
      <c r="B2057" t="s">
        <v>17</v>
      </c>
      <c r="C2057" t="s">
        <v>215</v>
      </c>
      <c r="D2057" t="s">
        <v>114</v>
      </c>
      <c r="E2057" t="s">
        <v>113</v>
      </c>
      <c r="F2057">
        <v>24202</v>
      </c>
      <c r="G2057">
        <v>66964</v>
      </c>
      <c r="H2057">
        <v>10343</v>
      </c>
      <c r="I2057">
        <v>0</v>
      </c>
      <c r="J2057">
        <v>-10162</v>
      </c>
      <c r="K2057">
        <v>83354</v>
      </c>
      <c r="L2057">
        <v>26582</v>
      </c>
      <c r="M2057">
        <v>87737</v>
      </c>
      <c r="N2057" s="6" t="str">
        <f t="shared" si="32"/>
        <v>A1_R2_C2Bretagne2035_2050FeuillusPublic</v>
      </c>
    </row>
    <row r="2058" spans="1:14" x14ac:dyDescent="0.3">
      <c r="A2058" t="s">
        <v>222</v>
      </c>
      <c r="B2058" t="s">
        <v>18</v>
      </c>
      <c r="C2058" t="s">
        <v>214</v>
      </c>
      <c r="D2058" t="s">
        <v>115</v>
      </c>
      <c r="E2058" t="s">
        <v>112</v>
      </c>
      <c r="F2058">
        <v>211067</v>
      </c>
      <c r="G2058">
        <v>78709</v>
      </c>
      <c r="H2058">
        <v>16504</v>
      </c>
      <c r="I2058">
        <v>0</v>
      </c>
      <c r="J2058">
        <v>58506</v>
      </c>
      <c r="K2058">
        <v>298472</v>
      </c>
      <c r="L2058">
        <v>152987</v>
      </c>
      <c r="M2058">
        <v>618789</v>
      </c>
      <c r="N2058" s="6" t="str">
        <f t="shared" si="32"/>
        <v>A1_R2_C3Bretagne2020_2035RésineuxPrivé</v>
      </c>
    </row>
    <row r="2059" spans="1:14" x14ac:dyDescent="0.3">
      <c r="A2059" t="s">
        <v>222</v>
      </c>
      <c r="B2059" t="s">
        <v>18</v>
      </c>
      <c r="C2059" t="s">
        <v>214</v>
      </c>
      <c r="D2059" t="s">
        <v>115</v>
      </c>
      <c r="E2059" t="s">
        <v>113</v>
      </c>
      <c r="F2059">
        <v>47226</v>
      </c>
      <c r="G2059">
        <v>15953</v>
      </c>
      <c r="H2059">
        <v>17786</v>
      </c>
      <c r="I2059">
        <v>0</v>
      </c>
      <c r="J2059">
        <v>-2697</v>
      </c>
      <c r="K2059">
        <v>65095</v>
      </c>
      <c r="L2059">
        <v>20611</v>
      </c>
      <c r="M2059">
        <v>77319</v>
      </c>
      <c r="N2059" s="6" t="str">
        <f t="shared" si="32"/>
        <v>A1_R2_C3Bretagne2020_2035RésineuxPublic</v>
      </c>
    </row>
    <row r="2060" spans="1:14" x14ac:dyDescent="0.3">
      <c r="A2060" t="s">
        <v>222</v>
      </c>
      <c r="B2060" t="s">
        <v>18</v>
      </c>
      <c r="C2060" t="s">
        <v>214</v>
      </c>
      <c r="D2060" t="s">
        <v>114</v>
      </c>
      <c r="E2060" t="s">
        <v>112</v>
      </c>
      <c r="F2060">
        <v>133807</v>
      </c>
      <c r="G2060">
        <v>331734</v>
      </c>
      <c r="H2060">
        <v>3518</v>
      </c>
      <c r="I2060">
        <v>25365</v>
      </c>
      <c r="J2060">
        <v>514792</v>
      </c>
      <c r="K2060">
        <v>424105</v>
      </c>
      <c r="L2060">
        <v>363471</v>
      </c>
      <c r="M2060">
        <v>1674669</v>
      </c>
      <c r="N2060" s="6" t="str">
        <f t="shared" si="32"/>
        <v>A1_R2_C3Bretagne2020_2035FeuillusPrivé</v>
      </c>
    </row>
    <row r="2061" spans="1:14" x14ac:dyDescent="0.3">
      <c r="A2061" t="s">
        <v>222</v>
      </c>
      <c r="B2061" t="s">
        <v>18</v>
      </c>
      <c r="C2061" t="s">
        <v>214</v>
      </c>
      <c r="D2061" t="s">
        <v>114</v>
      </c>
      <c r="E2061" t="s">
        <v>113</v>
      </c>
      <c r="F2061">
        <v>23526</v>
      </c>
      <c r="G2061">
        <v>71289</v>
      </c>
      <c r="H2061">
        <v>10604</v>
      </c>
      <c r="I2061">
        <v>0</v>
      </c>
      <c r="J2061">
        <v>-9693</v>
      </c>
      <c r="K2061">
        <v>87187</v>
      </c>
      <c r="L2061">
        <v>28968</v>
      </c>
      <c r="M2061">
        <v>93830</v>
      </c>
      <c r="N2061" s="6" t="str">
        <f t="shared" si="32"/>
        <v>A1_R2_C3Bretagne2020_2035FeuillusPublic</v>
      </c>
    </row>
    <row r="2062" spans="1:14" x14ac:dyDescent="0.3">
      <c r="A2062" t="s">
        <v>222</v>
      </c>
      <c r="B2062" t="s">
        <v>18</v>
      </c>
      <c r="C2062" t="s">
        <v>215</v>
      </c>
      <c r="D2062" t="s">
        <v>115</v>
      </c>
      <c r="E2062" t="s">
        <v>112</v>
      </c>
      <c r="F2062">
        <v>162271</v>
      </c>
      <c r="G2062">
        <v>61231</v>
      </c>
      <c r="H2062">
        <v>5982</v>
      </c>
      <c r="I2062">
        <v>3519</v>
      </c>
      <c r="J2062">
        <v>60542</v>
      </c>
      <c r="K2062">
        <v>228700</v>
      </c>
      <c r="L2062">
        <v>129625</v>
      </c>
      <c r="M2062">
        <v>530629</v>
      </c>
      <c r="N2062" s="6" t="str">
        <f t="shared" si="32"/>
        <v>A1_R2_C3Bretagne2035_2050RésineuxPrivé</v>
      </c>
    </row>
    <row r="2063" spans="1:14" x14ac:dyDescent="0.3">
      <c r="A2063" t="s">
        <v>222</v>
      </c>
      <c r="B2063" t="s">
        <v>18</v>
      </c>
      <c r="C2063" t="s">
        <v>215</v>
      </c>
      <c r="D2063" t="s">
        <v>115</v>
      </c>
      <c r="E2063" t="s">
        <v>113</v>
      </c>
      <c r="F2063">
        <v>38111</v>
      </c>
      <c r="G2063">
        <v>11930</v>
      </c>
      <c r="H2063">
        <v>16441</v>
      </c>
      <c r="I2063">
        <v>0</v>
      </c>
      <c r="J2063">
        <v>-5911</v>
      </c>
      <c r="K2063">
        <v>51369</v>
      </c>
      <c r="L2063">
        <v>28114</v>
      </c>
      <c r="M2063">
        <v>60941</v>
      </c>
      <c r="N2063" s="6" t="str">
        <f t="shared" si="32"/>
        <v>A1_R2_C3Bretagne2035_2050RésineuxPublic</v>
      </c>
    </row>
    <row r="2064" spans="1:14" x14ac:dyDescent="0.3">
      <c r="A2064" t="s">
        <v>222</v>
      </c>
      <c r="B2064" t="s">
        <v>18</v>
      </c>
      <c r="C2064" t="s">
        <v>215</v>
      </c>
      <c r="D2064" t="s">
        <v>114</v>
      </c>
      <c r="E2064" t="s">
        <v>112</v>
      </c>
      <c r="F2064">
        <v>100719</v>
      </c>
      <c r="G2064">
        <v>331213</v>
      </c>
      <c r="H2064">
        <v>2486</v>
      </c>
      <c r="I2064">
        <v>625</v>
      </c>
      <c r="J2064">
        <v>569915</v>
      </c>
      <c r="K2064">
        <v>376204</v>
      </c>
      <c r="L2064">
        <v>439253</v>
      </c>
      <c r="M2064">
        <v>1798134</v>
      </c>
      <c r="N2064" s="6" t="str">
        <f t="shared" si="32"/>
        <v>A1_R2_C3Bretagne2035_2050FeuillusPrivé</v>
      </c>
    </row>
    <row r="2065" spans="1:14" x14ac:dyDescent="0.3">
      <c r="A2065" t="s">
        <v>222</v>
      </c>
      <c r="B2065" t="s">
        <v>18</v>
      </c>
      <c r="C2065" t="s">
        <v>215</v>
      </c>
      <c r="D2065" t="s">
        <v>114</v>
      </c>
      <c r="E2065" t="s">
        <v>113</v>
      </c>
      <c r="F2065">
        <v>20830</v>
      </c>
      <c r="G2065">
        <v>58357</v>
      </c>
      <c r="H2065">
        <v>10470</v>
      </c>
      <c r="I2065">
        <v>0</v>
      </c>
      <c r="J2065">
        <v>-8609</v>
      </c>
      <c r="K2065">
        <v>72506</v>
      </c>
      <c r="L2065">
        <v>29545</v>
      </c>
      <c r="M2065">
        <v>83030</v>
      </c>
      <c r="N2065" s="6" t="str">
        <f t="shared" si="32"/>
        <v>A1_R2_C3Bretagne2035_2050FeuillusPublic</v>
      </c>
    </row>
    <row r="2066" spans="1:14" x14ac:dyDescent="0.3">
      <c r="A2066" t="s">
        <v>222</v>
      </c>
      <c r="B2066" t="s">
        <v>19</v>
      </c>
      <c r="C2066" t="s">
        <v>214</v>
      </c>
      <c r="D2066" t="s">
        <v>115</v>
      </c>
      <c r="E2066" t="s">
        <v>112</v>
      </c>
      <c r="F2066">
        <v>309874</v>
      </c>
      <c r="G2066">
        <v>116177</v>
      </c>
      <c r="H2066">
        <v>19204</v>
      </c>
      <c r="I2066">
        <v>32440</v>
      </c>
      <c r="J2066">
        <v>47690</v>
      </c>
      <c r="K2066">
        <v>438526</v>
      </c>
      <c r="L2066">
        <v>107895</v>
      </c>
      <c r="M2066">
        <v>679505</v>
      </c>
      <c r="N2066" s="6" t="str">
        <f t="shared" si="32"/>
        <v>A2_R1_C1Bretagne2020_2035RésineuxPrivé</v>
      </c>
    </row>
    <row r="2067" spans="1:14" x14ac:dyDescent="0.3">
      <c r="A2067" t="s">
        <v>222</v>
      </c>
      <c r="B2067" t="s">
        <v>19</v>
      </c>
      <c r="C2067" t="s">
        <v>214</v>
      </c>
      <c r="D2067" t="s">
        <v>115</v>
      </c>
      <c r="E2067" t="s">
        <v>113</v>
      </c>
      <c r="F2067">
        <v>55362</v>
      </c>
      <c r="G2067">
        <v>18755</v>
      </c>
      <c r="H2067">
        <v>13253</v>
      </c>
      <c r="I2067">
        <v>0</v>
      </c>
      <c r="J2067">
        <v>-1400</v>
      </c>
      <c r="K2067">
        <v>76379</v>
      </c>
      <c r="L2067">
        <v>12576</v>
      </c>
      <c r="M2067">
        <v>84229</v>
      </c>
      <c r="N2067" s="6" t="str">
        <f t="shared" si="32"/>
        <v>A2_R1_C1Bretagne2020_2035RésineuxPublic</v>
      </c>
    </row>
    <row r="2068" spans="1:14" x14ac:dyDescent="0.3">
      <c r="A2068" t="s">
        <v>222</v>
      </c>
      <c r="B2068" t="s">
        <v>19</v>
      </c>
      <c r="C2068" t="s">
        <v>214</v>
      </c>
      <c r="D2068" t="s">
        <v>114</v>
      </c>
      <c r="E2068" t="s">
        <v>112</v>
      </c>
      <c r="F2068">
        <v>174244</v>
      </c>
      <c r="G2068">
        <v>516459</v>
      </c>
      <c r="H2068">
        <v>7081</v>
      </c>
      <c r="I2068">
        <v>54479</v>
      </c>
      <c r="J2068">
        <v>540879</v>
      </c>
      <c r="K2068">
        <v>620248</v>
      </c>
      <c r="L2068">
        <v>247300</v>
      </c>
      <c r="M2068">
        <v>1813316</v>
      </c>
      <c r="N2068" s="6" t="str">
        <f t="shared" si="32"/>
        <v>A2_R1_C1Bretagne2020_2035FeuillusPrivé</v>
      </c>
    </row>
    <row r="2069" spans="1:14" x14ac:dyDescent="0.3">
      <c r="A2069" t="s">
        <v>222</v>
      </c>
      <c r="B2069" t="s">
        <v>19</v>
      </c>
      <c r="C2069" t="s">
        <v>214</v>
      </c>
      <c r="D2069" t="s">
        <v>114</v>
      </c>
      <c r="E2069" t="s">
        <v>113</v>
      </c>
      <c r="F2069">
        <v>27828</v>
      </c>
      <c r="G2069">
        <v>85360</v>
      </c>
      <c r="H2069">
        <v>7314</v>
      </c>
      <c r="I2069">
        <v>3175</v>
      </c>
      <c r="J2069">
        <v>-9370</v>
      </c>
      <c r="K2069">
        <v>104017</v>
      </c>
      <c r="L2069">
        <v>18832</v>
      </c>
      <c r="M2069">
        <v>101216</v>
      </c>
      <c r="N2069" s="6" t="str">
        <f t="shared" si="32"/>
        <v>A2_R1_C1Bretagne2020_2035FeuillusPublic</v>
      </c>
    </row>
    <row r="2070" spans="1:14" x14ac:dyDescent="0.3">
      <c r="A2070" t="s">
        <v>222</v>
      </c>
      <c r="B2070" t="s">
        <v>19</v>
      </c>
      <c r="C2070" t="s">
        <v>215</v>
      </c>
      <c r="D2070" t="s">
        <v>115</v>
      </c>
      <c r="E2070" t="s">
        <v>112</v>
      </c>
      <c r="F2070">
        <v>355205</v>
      </c>
      <c r="G2070">
        <v>134695</v>
      </c>
      <c r="H2070">
        <v>13539</v>
      </c>
      <c r="I2070">
        <v>27081</v>
      </c>
      <c r="J2070">
        <v>25873</v>
      </c>
      <c r="K2070">
        <v>502295</v>
      </c>
      <c r="L2070">
        <v>64700</v>
      </c>
      <c r="M2070">
        <v>636722</v>
      </c>
      <c r="N2070" s="6" t="str">
        <f t="shared" si="32"/>
        <v>A2_R1_C1Bretagne2035_2050RésineuxPrivé</v>
      </c>
    </row>
    <row r="2071" spans="1:14" x14ac:dyDescent="0.3">
      <c r="A2071" t="s">
        <v>222</v>
      </c>
      <c r="B2071" t="s">
        <v>19</v>
      </c>
      <c r="C2071" t="s">
        <v>215</v>
      </c>
      <c r="D2071" t="s">
        <v>115</v>
      </c>
      <c r="E2071" t="s">
        <v>113</v>
      </c>
      <c r="F2071">
        <v>55194</v>
      </c>
      <c r="G2071">
        <v>18273</v>
      </c>
      <c r="H2071">
        <v>10786</v>
      </c>
      <c r="I2071">
        <v>811</v>
      </c>
      <c r="J2071">
        <v>-4082</v>
      </c>
      <c r="K2071">
        <v>75425</v>
      </c>
      <c r="L2071">
        <v>10842</v>
      </c>
      <c r="M2071">
        <v>72940</v>
      </c>
      <c r="N2071" s="6" t="str">
        <f t="shared" si="32"/>
        <v>A2_R1_C1Bretagne2035_2050RésineuxPublic</v>
      </c>
    </row>
    <row r="2072" spans="1:14" x14ac:dyDescent="0.3">
      <c r="A2072" t="s">
        <v>222</v>
      </c>
      <c r="B2072" t="s">
        <v>19</v>
      </c>
      <c r="C2072" t="s">
        <v>215</v>
      </c>
      <c r="D2072" t="s">
        <v>114</v>
      </c>
      <c r="E2072" t="s">
        <v>112</v>
      </c>
      <c r="F2072">
        <v>229231</v>
      </c>
      <c r="G2072">
        <v>862832</v>
      </c>
      <c r="H2072">
        <v>18161</v>
      </c>
      <c r="I2072">
        <v>5426</v>
      </c>
      <c r="J2072">
        <v>557002</v>
      </c>
      <c r="K2072">
        <v>942821</v>
      </c>
      <c r="L2072">
        <v>198547</v>
      </c>
      <c r="M2072">
        <v>2128556</v>
      </c>
      <c r="N2072" s="6" t="str">
        <f t="shared" si="32"/>
        <v>A2_R1_C1Bretagne2035_2050FeuillusPrivé</v>
      </c>
    </row>
    <row r="2073" spans="1:14" x14ac:dyDescent="0.3">
      <c r="A2073" t="s">
        <v>222</v>
      </c>
      <c r="B2073" t="s">
        <v>19</v>
      </c>
      <c r="C2073" t="s">
        <v>215</v>
      </c>
      <c r="D2073" t="s">
        <v>114</v>
      </c>
      <c r="E2073" t="s">
        <v>113</v>
      </c>
      <c r="F2073">
        <v>29633</v>
      </c>
      <c r="G2073">
        <v>81821</v>
      </c>
      <c r="H2073">
        <v>6699</v>
      </c>
      <c r="I2073">
        <v>150</v>
      </c>
      <c r="J2073">
        <v>-9011</v>
      </c>
      <c r="K2073">
        <v>101823</v>
      </c>
      <c r="L2073">
        <v>12173</v>
      </c>
      <c r="M2073">
        <v>94164</v>
      </c>
      <c r="N2073" s="6" t="str">
        <f t="shared" si="32"/>
        <v>A2_R1_C1Bretagne2035_2050FeuillusPublic</v>
      </c>
    </row>
    <row r="2074" spans="1:14" x14ac:dyDescent="0.3">
      <c r="A2074" t="s">
        <v>222</v>
      </c>
      <c r="B2074" t="s">
        <v>20</v>
      </c>
      <c r="C2074" t="s">
        <v>214</v>
      </c>
      <c r="D2074" t="s">
        <v>115</v>
      </c>
      <c r="E2074" t="s">
        <v>112</v>
      </c>
      <c r="F2074">
        <v>309874</v>
      </c>
      <c r="G2074">
        <v>116177</v>
      </c>
      <c r="H2074">
        <v>19204</v>
      </c>
      <c r="I2074">
        <v>32440</v>
      </c>
      <c r="J2074">
        <v>47690</v>
      </c>
      <c r="K2074">
        <v>438526</v>
      </c>
      <c r="L2074">
        <v>107895</v>
      </c>
      <c r="M2074">
        <v>679505</v>
      </c>
      <c r="N2074" s="6" t="str">
        <f t="shared" si="32"/>
        <v>A2_R1_C2Bretagne2020_2035RésineuxPrivé</v>
      </c>
    </row>
    <row r="2075" spans="1:14" x14ac:dyDescent="0.3">
      <c r="A2075" t="s">
        <v>222</v>
      </c>
      <c r="B2075" t="s">
        <v>20</v>
      </c>
      <c r="C2075" t="s">
        <v>214</v>
      </c>
      <c r="D2075" t="s">
        <v>115</v>
      </c>
      <c r="E2075" t="s">
        <v>113</v>
      </c>
      <c r="F2075">
        <v>55362</v>
      </c>
      <c r="G2075">
        <v>18755</v>
      </c>
      <c r="H2075">
        <v>13253</v>
      </c>
      <c r="I2075">
        <v>0</v>
      </c>
      <c r="J2075">
        <v>-1400</v>
      </c>
      <c r="K2075">
        <v>76379</v>
      </c>
      <c r="L2075">
        <v>12576</v>
      </c>
      <c r="M2075">
        <v>84229</v>
      </c>
      <c r="N2075" s="6" t="str">
        <f t="shared" si="32"/>
        <v>A2_R1_C2Bretagne2020_2035RésineuxPublic</v>
      </c>
    </row>
    <row r="2076" spans="1:14" x14ac:dyDescent="0.3">
      <c r="A2076" t="s">
        <v>222</v>
      </c>
      <c r="B2076" t="s">
        <v>20</v>
      </c>
      <c r="C2076" t="s">
        <v>214</v>
      </c>
      <c r="D2076" t="s">
        <v>114</v>
      </c>
      <c r="E2076" t="s">
        <v>112</v>
      </c>
      <c r="F2076">
        <v>174244</v>
      </c>
      <c r="G2076">
        <v>516459</v>
      </c>
      <c r="H2076">
        <v>7081</v>
      </c>
      <c r="I2076">
        <v>54479</v>
      </c>
      <c r="J2076">
        <v>540879</v>
      </c>
      <c r="K2076">
        <v>620248</v>
      </c>
      <c r="L2076">
        <v>247300</v>
      </c>
      <c r="M2076">
        <v>1813316</v>
      </c>
      <c r="N2076" s="6" t="str">
        <f t="shared" si="32"/>
        <v>A2_R1_C2Bretagne2020_2035FeuillusPrivé</v>
      </c>
    </row>
    <row r="2077" spans="1:14" x14ac:dyDescent="0.3">
      <c r="A2077" t="s">
        <v>222</v>
      </c>
      <c r="B2077" t="s">
        <v>20</v>
      </c>
      <c r="C2077" t="s">
        <v>214</v>
      </c>
      <c r="D2077" t="s">
        <v>114</v>
      </c>
      <c r="E2077" t="s">
        <v>113</v>
      </c>
      <c r="F2077">
        <v>27828</v>
      </c>
      <c r="G2077">
        <v>85360</v>
      </c>
      <c r="H2077">
        <v>7314</v>
      </c>
      <c r="I2077">
        <v>3175</v>
      </c>
      <c r="J2077">
        <v>-9370</v>
      </c>
      <c r="K2077">
        <v>104017</v>
      </c>
      <c r="L2077">
        <v>18832</v>
      </c>
      <c r="M2077">
        <v>101216</v>
      </c>
      <c r="N2077" s="6" t="str">
        <f t="shared" si="32"/>
        <v>A2_R1_C2Bretagne2020_2035FeuillusPublic</v>
      </c>
    </row>
    <row r="2078" spans="1:14" x14ac:dyDescent="0.3">
      <c r="A2078" t="s">
        <v>222</v>
      </c>
      <c r="B2078" t="s">
        <v>20</v>
      </c>
      <c r="C2078" t="s">
        <v>215</v>
      </c>
      <c r="D2078" t="s">
        <v>115</v>
      </c>
      <c r="E2078" t="s">
        <v>112</v>
      </c>
      <c r="F2078">
        <v>283567</v>
      </c>
      <c r="G2078">
        <v>107836</v>
      </c>
      <c r="H2078">
        <v>14731</v>
      </c>
      <c r="I2078">
        <v>26499</v>
      </c>
      <c r="J2078">
        <v>31344</v>
      </c>
      <c r="K2078">
        <v>401269</v>
      </c>
      <c r="L2078">
        <v>113625</v>
      </c>
      <c r="M2078">
        <v>599463</v>
      </c>
      <c r="N2078" s="6" t="str">
        <f t="shared" si="32"/>
        <v>A2_R1_C2Bretagne2035_2050RésineuxPrivé</v>
      </c>
    </row>
    <row r="2079" spans="1:14" x14ac:dyDescent="0.3">
      <c r="A2079" t="s">
        <v>222</v>
      </c>
      <c r="B2079" t="s">
        <v>20</v>
      </c>
      <c r="C2079" t="s">
        <v>215</v>
      </c>
      <c r="D2079" t="s">
        <v>115</v>
      </c>
      <c r="E2079" t="s">
        <v>113</v>
      </c>
      <c r="F2079">
        <v>51442</v>
      </c>
      <c r="G2079">
        <v>16340</v>
      </c>
      <c r="H2079">
        <v>18277</v>
      </c>
      <c r="I2079">
        <v>794</v>
      </c>
      <c r="J2079">
        <v>-6689</v>
      </c>
      <c r="K2079">
        <v>69513</v>
      </c>
      <c r="L2079">
        <v>18964</v>
      </c>
      <c r="M2079">
        <v>67558</v>
      </c>
      <c r="N2079" s="6" t="str">
        <f t="shared" si="32"/>
        <v>A2_R1_C2Bretagne2035_2050RésineuxPublic</v>
      </c>
    </row>
    <row r="2080" spans="1:14" x14ac:dyDescent="0.3">
      <c r="A2080" t="s">
        <v>222</v>
      </c>
      <c r="B2080" t="s">
        <v>20</v>
      </c>
      <c r="C2080" t="s">
        <v>215</v>
      </c>
      <c r="D2080" t="s">
        <v>114</v>
      </c>
      <c r="E2080" t="s">
        <v>112</v>
      </c>
      <c r="F2080">
        <v>150622</v>
      </c>
      <c r="G2080">
        <v>524739</v>
      </c>
      <c r="H2080">
        <v>6439</v>
      </c>
      <c r="I2080">
        <v>5346</v>
      </c>
      <c r="J2080">
        <v>600942</v>
      </c>
      <c r="K2080">
        <v>586129</v>
      </c>
      <c r="L2080">
        <v>364953</v>
      </c>
      <c r="M2080">
        <v>2003086</v>
      </c>
      <c r="N2080" s="6" t="str">
        <f t="shared" si="32"/>
        <v>A2_R1_C2Bretagne2035_2050FeuillusPrivé</v>
      </c>
    </row>
    <row r="2081" spans="1:14" x14ac:dyDescent="0.3">
      <c r="A2081" t="s">
        <v>222</v>
      </c>
      <c r="B2081" t="s">
        <v>20</v>
      </c>
      <c r="C2081" t="s">
        <v>215</v>
      </c>
      <c r="D2081" t="s">
        <v>114</v>
      </c>
      <c r="E2081" t="s">
        <v>113</v>
      </c>
      <c r="F2081">
        <v>27244</v>
      </c>
      <c r="G2081">
        <v>73302</v>
      </c>
      <c r="H2081">
        <v>11945</v>
      </c>
      <c r="I2081">
        <v>147</v>
      </c>
      <c r="J2081">
        <v>-13389</v>
      </c>
      <c r="K2081">
        <v>91815</v>
      </c>
      <c r="L2081">
        <v>23125</v>
      </c>
      <c r="M2081">
        <v>86688</v>
      </c>
      <c r="N2081" s="6" t="str">
        <f t="shared" si="32"/>
        <v>A2_R1_C2Bretagne2035_2050FeuillusPublic</v>
      </c>
    </row>
    <row r="2082" spans="1:14" x14ac:dyDescent="0.3">
      <c r="A2082" t="s">
        <v>222</v>
      </c>
      <c r="B2082" t="s">
        <v>21</v>
      </c>
      <c r="C2082" t="s">
        <v>214</v>
      </c>
      <c r="D2082" t="s">
        <v>115</v>
      </c>
      <c r="E2082" t="s">
        <v>112</v>
      </c>
      <c r="F2082">
        <v>262221</v>
      </c>
      <c r="G2082">
        <v>97623</v>
      </c>
      <c r="H2082">
        <v>22921</v>
      </c>
      <c r="I2082">
        <v>32260</v>
      </c>
      <c r="J2082">
        <v>38215</v>
      </c>
      <c r="K2082">
        <v>370588</v>
      </c>
      <c r="L2082">
        <v>150799</v>
      </c>
      <c r="M2082">
        <v>627892</v>
      </c>
      <c r="N2082" s="6" t="str">
        <f t="shared" si="32"/>
        <v>A2_R1_C3Bretagne2020_2035RésineuxPrivé</v>
      </c>
    </row>
    <row r="2083" spans="1:14" x14ac:dyDescent="0.3">
      <c r="A2083" t="s">
        <v>222</v>
      </c>
      <c r="B2083" t="s">
        <v>21</v>
      </c>
      <c r="C2083" t="s">
        <v>214</v>
      </c>
      <c r="D2083" t="s">
        <v>115</v>
      </c>
      <c r="E2083" t="s">
        <v>113</v>
      </c>
      <c r="F2083">
        <v>49308</v>
      </c>
      <c r="G2083">
        <v>16505</v>
      </c>
      <c r="H2083">
        <v>19359</v>
      </c>
      <c r="I2083">
        <v>0</v>
      </c>
      <c r="J2083">
        <v>-2563</v>
      </c>
      <c r="K2083">
        <v>67768</v>
      </c>
      <c r="L2083">
        <v>18436</v>
      </c>
      <c r="M2083">
        <v>78145</v>
      </c>
      <c r="N2083" s="6" t="str">
        <f t="shared" si="32"/>
        <v>A2_R1_C3Bretagne2020_2035RésineuxPublic</v>
      </c>
    </row>
    <row r="2084" spans="1:14" x14ac:dyDescent="0.3">
      <c r="A2084" t="s">
        <v>222</v>
      </c>
      <c r="B2084" t="s">
        <v>21</v>
      </c>
      <c r="C2084" t="s">
        <v>214</v>
      </c>
      <c r="D2084" t="s">
        <v>114</v>
      </c>
      <c r="E2084" t="s">
        <v>112</v>
      </c>
      <c r="F2084">
        <v>142507</v>
      </c>
      <c r="G2084">
        <v>371628</v>
      </c>
      <c r="H2084">
        <v>4995</v>
      </c>
      <c r="I2084">
        <v>53934</v>
      </c>
      <c r="J2084">
        <v>491603</v>
      </c>
      <c r="K2084">
        <v>466752</v>
      </c>
      <c r="L2084">
        <v>362730</v>
      </c>
      <c r="M2084">
        <v>1673170</v>
      </c>
      <c r="N2084" s="6" t="str">
        <f t="shared" si="32"/>
        <v>A2_R1_C3Bretagne2020_2035FeuillusPrivé</v>
      </c>
    </row>
    <row r="2085" spans="1:14" x14ac:dyDescent="0.3">
      <c r="A2085" t="s">
        <v>222</v>
      </c>
      <c r="B2085" t="s">
        <v>21</v>
      </c>
      <c r="C2085" t="s">
        <v>214</v>
      </c>
      <c r="D2085" t="s">
        <v>114</v>
      </c>
      <c r="E2085" t="s">
        <v>113</v>
      </c>
      <c r="F2085">
        <v>25345</v>
      </c>
      <c r="G2085">
        <v>75990</v>
      </c>
      <c r="H2085">
        <v>11363</v>
      </c>
      <c r="I2085">
        <v>3151</v>
      </c>
      <c r="J2085">
        <v>-12210</v>
      </c>
      <c r="K2085">
        <v>93070</v>
      </c>
      <c r="L2085">
        <v>27673</v>
      </c>
      <c r="M2085">
        <v>93645</v>
      </c>
      <c r="N2085" s="6" t="str">
        <f t="shared" si="32"/>
        <v>A2_R1_C3Bretagne2020_2035FeuillusPublic</v>
      </c>
    </row>
    <row r="2086" spans="1:14" x14ac:dyDescent="0.3">
      <c r="A2086" t="s">
        <v>222</v>
      </c>
      <c r="B2086" t="s">
        <v>21</v>
      </c>
      <c r="C2086" t="s">
        <v>215</v>
      </c>
      <c r="D2086" t="s">
        <v>115</v>
      </c>
      <c r="E2086" t="s">
        <v>112</v>
      </c>
      <c r="F2086">
        <v>232938</v>
      </c>
      <c r="G2086">
        <v>87362</v>
      </c>
      <c r="H2086">
        <v>14872</v>
      </c>
      <c r="I2086">
        <v>22162</v>
      </c>
      <c r="J2086">
        <v>29275</v>
      </c>
      <c r="K2086">
        <v>328222</v>
      </c>
      <c r="L2086">
        <v>147215</v>
      </c>
      <c r="M2086">
        <v>554746</v>
      </c>
      <c r="N2086" s="6" t="str">
        <f t="shared" si="32"/>
        <v>A2_R1_C3Bretagne2035_2050RésineuxPrivé</v>
      </c>
    </row>
    <row r="2087" spans="1:14" x14ac:dyDescent="0.3">
      <c r="A2087" t="s">
        <v>222</v>
      </c>
      <c r="B2087" t="s">
        <v>21</v>
      </c>
      <c r="C2087" t="s">
        <v>215</v>
      </c>
      <c r="D2087" t="s">
        <v>115</v>
      </c>
      <c r="E2087" t="s">
        <v>113</v>
      </c>
      <c r="F2087">
        <v>47959</v>
      </c>
      <c r="G2087">
        <v>14798</v>
      </c>
      <c r="H2087">
        <v>21549</v>
      </c>
      <c r="I2087">
        <v>665</v>
      </c>
      <c r="J2087">
        <v>-7809</v>
      </c>
      <c r="K2087">
        <v>64354</v>
      </c>
      <c r="L2087">
        <v>22930</v>
      </c>
      <c r="M2087">
        <v>63255</v>
      </c>
      <c r="N2087" s="6" t="str">
        <f t="shared" si="32"/>
        <v>A2_R1_C3Bretagne2035_2050RésineuxPublic</v>
      </c>
    </row>
    <row r="2088" spans="1:14" x14ac:dyDescent="0.3">
      <c r="A2088" t="s">
        <v>222</v>
      </c>
      <c r="B2088" t="s">
        <v>21</v>
      </c>
      <c r="C2088" t="s">
        <v>215</v>
      </c>
      <c r="D2088" t="s">
        <v>114</v>
      </c>
      <c r="E2088" t="s">
        <v>112</v>
      </c>
      <c r="F2088">
        <v>119901</v>
      </c>
      <c r="G2088">
        <v>392792</v>
      </c>
      <c r="H2088">
        <v>3798</v>
      </c>
      <c r="I2088">
        <v>4745</v>
      </c>
      <c r="J2088">
        <v>533468</v>
      </c>
      <c r="K2088">
        <v>445244</v>
      </c>
      <c r="L2088">
        <v>438614</v>
      </c>
      <c r="M2088">
        <v>1802124</v>
      </c>
      <c r="N2088" s="6" t="str">
        <f t="shared" si="32"/>
        <v>A2_R1_C3Bretagne2035_2050FeuillusPrivé</v>
      </c>
    </row>
    <row r="2089" spans="1:14" x14ac:dyDescent="0.3">
      <c r="A2089" t="s">
        <v>222</v>
      </c>
      <c r="B2089" t="s">
        <v>21</v>
      </c>
      <c r="C2089" t="s">
        <v>215</v>
      </c>
      <c r="D2089" t="s">
        <v>114</v>
      </c>
      <c r="E2089" t="s">
        <v>113</v>
      </c>
      <c r="F2089">
        <v>25134</v>
      </c>
      <c r="G2089">
        <v>67356</v>
      </c>
      <c r="H2089">
        <v>13277</v>
      </c>
      <c r="I2089">
        <v>121</v>
      </c>
      <c r="J2089">
        <v>-12769</v>
      </c>
      <c r="K2089">
        <v>84493</v>
      </c>
      <c r="L2089">
        <v>25192</v>
      </c>
      <c r="M2089">
        <v>82832</v>
      </c>
      <c r="N2089" s="6" t="str">
        <f t="shared" si="32"/>
        <v>A2_R1_C3Bretagne2035_2050FeuillusPublic</v>
      </c>
    </row>
    <row r="2090" spans="1:14" x14ac:dyDescent="0.3">
      <c r="A2090" t="s">
        <v>222</v>
      </c>
      <c r="B2090" t="s">
        <v>22</v>
      </c>
      <c r="C2090" t="s">
        <v>214</v>
      </c>
      <c r="D2090" t="s">
        <v>115</v>
      </c>
      <c r="E2090" t="s">
        <v>112</v>
      </c>
      <c r="F2090">
        <v>300242</v>
      </c>
      <c r="G2090">
        <v>112559</v>
      </c>
      <c r="H2090">
        <v>19423</v>
      </c>
      <c r="I2090">
        <v>0</v>
      </c>
      <c r="J2090">
        <v>49716</v>
      </c>
      <c r="K2090">
        <v>425456</v>
      </c>
      <c r="L2090">
        <v>99770</v>
      </c>
      <c r="M2090">
        <v>663086</v>
      </c>
      <c r="N2090" s="6" t="str">
        <f t="shared" si="32"/>
        <v>A2_R2_C1Bretagne2020_2035RésineuxPrivé</v>
      </c>
    </row>
    <row r="2091" spans="1:14" x14ac:dyDescent="0.3">
      <c r="A2091" t="s">
        <v>222</v>
      </c>
      <c r="B2091" t="s">
        <v>22</v>
      </c>
      <c r="C2091" t="s">
        <v>214</v>
      </c>
      <c r="D2091" t="s">
        <v>115</v>
      </c>
      <c r="E2091" t="s">
        <v>113</v>
      </c>
      <c r="F2091">
        <v>55846</v>
      </c>
      <c r="G2091">
        <v>18907</v>
      </c>
      <c r="H2091">
        <v>13211</v>
      </c>
      <c r="I2091">
        <v>0</v>
      </c>
      <c r="J2091">
        <v>-2027</v>
      </c>
      <c r="K2091">
        <v>77035</v>
      </c>
      <c r="L2091">
        <v>12284</v>
      </c>
      <c r="M2091">
        <v>82773</v>
      </c>
      <c r="N2091" s="6" t="str">
        <f t="shared" si="32"/>
        <v>A2_R2_C1Bretagne2020_2035RésineuxPublic</v>
      </c>
    </row>
    <row r="2092" spans="1:14" x14ac:dyDescent="0.3">
      <c r="A2092" t="s">
        <v>222</v>
      </c>
      <c r="B2092" t="s">
        <v>22</v>
      </c>
      <c r="C2092" t="s">
        <v>214</v>
      </c>
      <c r="D2092" t="s">
        <v>114</v>
      </c>
      <c r="E2092" t="s">
        <v>112</v>
      </c>
      <c r="F2092">
        <v>175986</v>
      </c>
      <c r="G2092">
        <v>525930</v>
      </c>
      <c r="H2092">
        <v>7570</v>
      </c>
      <c r="I2092">
        <v>25813</v>
      </c>
      <c r="J2092">
        <v>534885</v>
      </c>
      <c r="K2092">
        <v>630079</v>
      </c>
      <c r="L2092">
        <v>243837</v>
      </c>
      <c r="M2092">
        <v>1807798</v>
      </c>
      <c r="N2092" s="6" t="str">
        <f t="shared" si="32"/>
        <v>A2_R2_C1Bretagne2020_2035FeuillusPrivé</v>
      </c>
    </row>
    <row r="2093" spans="1:14" x14ac:dyDescent="0.3">
      <c r="A2093" t="s">
        <v>222</v>
      </c>
      <c r="B2093" t="s">
        <v>22</v>
      </c>
      <c r="C2093" t="s">
        <v>214</v>
      </c>
      <c r="D2093" t="s">
        <v>114</v>
      </c>
      <c r="E2093" t="s">
        <v>113</v>
      </c>
      <c r="F2093">
        <v>27575</v>
      </c>
      <c r="G2093">
        <v>84900</v>
      </c>
      <c r="H2093">
        <v>7282</v>
      </c>
      <c r="I2093">
        <v>0</v>
      </c>
      <c r="J2093">
        <v>-8779</v>
      </c>
      <c r="K2093">
        <v>103438</v>
      </c>
      <c r="L2093">
        <v>18636</v>
      </c>
      <c r="M2093">
        <v>101493</v>
      </c>
      <c r="N2093" s="6" t="str">
        <f t="shared" si="32"/>
        <v>A2_R2_C1Bretagne2020_2035FeuillusPublic</v>
      </c>
    </row>
    <row r="2094" spans="1:14" x14ac:dyDescent="0.3">
      <c r="A2094" t="s">
        <v>222</v>
      </c>
      <c r="B2094" t="s">
        <v>22</v>
      </c>
      <c r="C2094" t="s">
        <v>215</v>
      </c>
      <c r="D2094" t="s">
        <v>115</v>
      </c>
      <c r="E2094" t="s">
        <v>112</v>
      </c>
      <c r="F2094">
        <v>338983</v>
      </c>
      <c r="G2094">
        <v>125863</v>
      </c>
      <c r="H2094">
        <v>13130</v>
      </c>
      <c r="I2094">
        <v>4290</v>
      </c>
      <c r="J2094">
        <v>22752</v>
      </c>
      <c r="K2094">
        <v>476685</v>
      </c>
      <c r="L2094">
        <v>51045</v>
      </c>
      <c r="M2094">
        <v>587667</v>
      </c>
      <c r="N2094" s="6" t="str">
        <f t="shared" si="32"/>
        <v>A2_R2_C1Bretagne2035_2050RésineuxPrivé</v>
      </c>
    </row>
    <row r="2095" spans="1:14" x14ac:dyDescent="0.3">
      <c r="A2095" t="s">
        <v>222</v>
      </c>
      <c r="B2095" t="s">
        <v>22</v>
      </c>
      <c r="C2095" t="s">
        <v>215</v>
      </c>
      <c r="D2095" t="s">
        <v>115</v>
      </c>
      <c r="E2095" t="s">
        <v>113</v>
      </c>
      <c r="F2095">
        <v>54384</v>
      </c>
      <c r="G2095">
        <v>17979</v>
      </c>
      <c r="H2095">
        <v>10768</v>
      </c>
      <c r="I2095">
        <v>0</v>
      </c>
      <c r="J2095">
        <v>-4558</v>
      </c>
      <c r="K2095">
        <v>74306</v>
      </c>
      <c r="L2095">
        <v>10532</v>
      </c>
      <c r="M2095">
        <v>70151</v>
      </c>
      <c r="N2095" s="6" t="str">
        <f t="shared" si="32"/>
        <v>A2_R2_C1Bretagne2035_2050RésineuxPublic</v>
      </c>
    </row>
    <row r="2096" spans="1:14" x14ac:dyDescent="0.3">
      <c r="A2096" t="s">
        <v>222</v>
      </c>
      <c r="B2096" t="s">
        <v>22</v>
      </c>
      <c r="C2096" t="s">
        <v>215</v>
      </c>
      <c r="D2096" t="s">
        <v>114</v>
      </c>
      <c r="E2096" t="s">
        <v>112</v>
      </c>
      <c r="F2096">
        <v>220603</v>
      </c>
      <c r="G2096">
        <v>838327</v>
      </c>
      <c r="H2096">
        <v>16447</v>
      </c>
      <c r="I2096">
        <v>775</v>
      </c>
      <c r="J2096">
        <v>562880</v>
      </c>
      <c r="K2096">
        <v>914061</v>
      </c>
      <c r="L2096">
        <v>196287</v>
      </c>
      <c r="M2096">
        <v>2107573</v>
      </c>
      <c r="N2096" s="6" t="str">
        <f t="shared" si="32"/>
        <v>A2_R2_C1Bretagne2035_2050FeuillusPrivé</v>
      </c>
    </row>
    <row r="2097" spans="1:14" x14ac:dyDescent="0.3">
      <c r="A2097" t="s">
        <v>222</v>
      </c>
      <c r="B2097" t="s">
        <v>22</v>
      </c>
      <c r="C2097" t="s">
        <v>215</v>
      </c>
      <c r="D2097" t="s">
        <v>114</v>
      </c>
      <c r="E2097" t="s">
        <v>113</v>
      </c>
      <c r="F2097">
        <v>29526</v>
      </c>
      <c r="G2097">
        <v>82134</v>
      </c>
      <c r="H2097">
        <v>6655</v>
      </c>
      <c r="I2097">
        <v>0</v>
      </c>
      <c r="J2097">
        <v>-9136</v>
      </c>
      <c r="K2097">
        <v>102008</v>
      </c>
      <c r="L2097">
        <v>12031</v>
      </c>
      <c r="M2097">
        <v>93985</v>
      </c>
      <c r="N2097" s="6" t="str">
        <f t="shared" si="32"/>
        <v>A2_R2_C1Bretagne2035_2050FeuillusPublic</v>
      </c>
    </row>
    <row r="2098" spans="1:14" x14ac:dyDescent="0.3">
      <c r="A2098" t="s">
        <v>222</v>
      </c>
      <c r="B2098" t="s">
        <v>23</v>
      </c>
      <c r="C2098" t="s">
        <v>214</v>
      </c>
      <c r="D2098" t="s">
        <v>115</v>
      </c>
      <c r="E2098" t="s">
        <v>112</v>
      </c>
      <c r="F2098">
        <v>300242</v>
      </c>
      <c r="G2098">
        <v>112559</v>
      </c>
      <c r="H2098">
        <v>19423</v>
      </c>
      <c r="I2098">
        <v>0</v>
      </c>
      <c r="J2098">
        <v>49716</v>
      </c>
      <c r="K2098">
        <v>425456</v>
      </c>
      <c r="L2098">
        <v>99770</v>
      </c>
      <c r="M2098">
        <v>663086</v>
      </c>
      <c r="N2098" s="6" t="str">
        <f t="shared" si="32"/>
        <v>A2_R2_C2Bretagne2020_2035RésineuxPrivé</v>
      </c>
    </row>
    <row r="2099" spans="1:14" x14ac:dyDescent="0.3">
      <c r="A2099" t="s">
        <v>222</v>
      </c>
      <c r="B2099" t="s">
        <v>23</v>
      </c>
      <c r="C2099" t="s">
        <v>214</v>
      </c>
      <c r="D2099" t="s">
        <v>115</v>
      </c>
      <c r="E2099" t="s">
        <v>113</v>
      </c>
      <c r="F2099">
        <v>55846</v>
      </c>
      <c r="G2099">
        <v>18907</v>
      </c>
      <c r="H2099">
        <v>13211</v>
      </c>
      <c r="I2099">
        <v>0</v>
      </c>
      <c r="J2099">
        <v>-2027</v>
      </c>
      <c r="K2099">
        <v>77035</v>
      </c>
      <c r="L2099">
        <v>12284</v>
      </c>
      <c r="M2099">
        <v>82773</v>
      </c>
      <c r="N2099" s="6" t="str">
        <f t="shared" si="32"/>
        <v>A2_R2_C2Bretagne2020_2035RésineuxPublic</v>
      </c>
    </row>
    <row r="2100" spans="1:14" x14ac:dyDescent="0.3">
      <c r="A2100" t="s">
        <v>222</v>
      </c>
      <c r="B2100" t="s">
        <v>23</v>
      </c>
      <c r="C2100" t="s">
        <v>214</v>
      </c>
      <c r="D2100" t="s">
        <v>114</v>
      </c>
      <c r="E2100" t="s">
        <v>112</v>
      </c>
      <c r="F2100">
        <v>175986</v>
      </c>
      <c r="G2100">
        <v>525930</v>
      </c>
      <c r="H2100">
        <v>7570</v>
      </c>
      <c r="I2100">
        <v>25813</v>
      </c>
      <c r="J2100">
        <v>534885</v>
      </c>
      <c r="K2100">
        <v>630079</v>
      </c>
      <c r="L2100">
        <v>243837</v>
      </c>
      <c r="M2100">
        <v>1807798</v>
      </c>
      <c r="N2100" s="6" t="str">
        <f t="shared" si="32"/>
        <v>A2_R2_C2Bretagne2020_2035FeuillusPrivé</v>
      </c>
    </row>
    <row r="2101" spans="1:14" x14ac:dyDescent="0.3">
      <c r="A2101" t="s">
        <v>222</v>
      </c>
      <c r="B2101" t="s">
        <v>23</v>
      </c>
      <c r="C2101" t="s">
        <v>214</v>
      </c>
      <c r="D2101" t="s">
        <v>114</v>
      </c>
      <c r="E2101" t="s">
        <v>113</v>
      </c>
      <c r="F2101">
        <v>27575</v>
      </c>
      <c r="G2101">
        <v>84900</v>
      </c>
      <c r="H2101">
        <v>7282</v>
      </c>
      <c r="I2101">
        <v>0</v>
      </c>
      <c r="J2101">
        <v>-8779</v>
      </c>
      <c r="K2101">
        <v>103438</v>
      </c>
      <c r="L2101">
        <v>18636</v>
      </c>
      <c r="M2101">
        <v>101493</v>
      </c>
      <c r="N2101" s="6" t="str">
        <f t="shared" si="32"/>
        <v>A2_R2_C2Bretagne2020_2035FeuillusPublic</v>
      </c>
    </row>
    <row r="2102" spans="1:14" x14ac:dyDescent="0.3">
      <c r="A2102" t="s">
        <v>222</v>
      </c>
      <c r="B2102" t="s">
        <v>23</v>
      </c>
      <c r="C2102" t="s">
        <v>215</v>
      </c>
      <c r="D2102" t="s">
        <v>115</v>
      </c>
      <c r="E2102" t="s">
        <v>112</v>
      </c>
      <c r="F2102">
        <v>262960</v>
      </c>
      <c r="G2102">
        <v>97698</v>
      </c>
      <c r="H2102">
        <v>14190</v>
      </c>
      <c r="I2102">
        <v>4199</v>
      </c>
      <c r="J2102">
        <v>30772</v>
      </c>
      <c r="K2102">
        <v>369763</v>
      </c>
      <c r="L2102">
        <v>97310</v>
      </c>
      <c r="M2102">
        <v>549861</v>
      </c>
      <c r="N2102" s="6" t="str">
        <f t="shared" si="32"/>
        <v>A2_R2_C2Bretagne2035_2050RésineuxPrivé</v>
      </c>
    </row>
    <row r="2103" spans="1:14" x14ac:dyDescent="0.3">
      <c r="A2103" t="s">
        <v>222</v>
      </c>
      <c r="B2103" t="s">
        <v>23</v>
      </c>
      <c r="C2103" t="s">
        <v>215</v>
      </c>
      <c r="D2103" t="s">
        <v>115</v>
      </c>
      <c r="E2103" t="s">
        <v>113</v>
      </c>
      <c r="F2103">
        <v>49229</v>
      </c>
      <c r="G2103">
        <v>15588</v>
      </c>
      <c r="H2103">
        <v>18201</v>
      </c>
      <c r="I2103">
        <v>0</v>
      </c>
      <c r="J2103">
        <v>-6420</v>
      </c>
      <c r="K2103">
        <v>66476</v>
      </c>
      <c r="L2103">
        <v>19065</v>
      </c>
      <c r="M2103">
        <v>65473</v>
      </c>
      <c r="N2103" s="6" t="str">
        <f t="shared" si="32"/>
        <v>A2_R2_C2Bretagne2035_2050RésineuxPublic</v>
      </c>
    </row>
    <row r="2104" spans="1:14" x14ac:dyDescent="0.3">
      <c r="A2104" t="s">
        <v>222</v>
      </c>
      <c r="B2104" t="s">
        <v>23</v>
      </c>
      <c r="C2104" t="s">
        <v>215</v>
      </c>
      <c r="D2104" t="s">
        <v>114</v>
      </c>
      <c r="E2104" t="s">
        <v>112</v>
      </c>
      <c r="F2104">
        <v>145614</v>
      </c>
      <c r="G2104">
        <v>513344</v>
      </c>
      <c r="H2104">
        <v>6208</v>
      </c>
      <c r="I2104">
        <v>757</v>
      </c>
      <c r="J2104">
        <v>598677</v>
      </c>
      <c r="K2104">
        <v>571390</v>
      </c>
      <c r="L2104">
        <v>359633</v>
      </c>
      <c r="M2104">
        <v>1978625</v>
      </c>
      <c r="N2104" s="6" t="str">
        <f t="shared" si="32"/>
        <v>A2_R2_C2Bretagne2035_2050FeuillusPrivé</v>
      </c>
    </row>
    <row r="2105" spans="1:14" x14ac:dyDescent="0.3">
      <c r="A2105" t="s">
        <v>222</v>
      </c>
      <c r="B2105" t="s">
        <v>23</v>
      </c>
      <c r="C2105" t="s">
        <v>215</v>
      </c>
      <c r="D2105" t="s">
        <v>114</v>
      </c>
      <c r="E2105" t="s">
        <v>113</v>
      </c>
      <c r="F2105">
        <v>26524</v>
      </c>
      <c r="G2105">
        <v>71912</v>
      </c>
      <c r="H2105">
        <v>11728</v>
      </c>
      <c r="I2105">
        <v>0</v>
      </c>
      <c r="J2105">
        <v>-12405</v>
      </c>
      <c r="K2105">
        <v>89892</v>
      </c>
      <c r="L2105">
        <v>23300</v>
      </c>
      <c r="M2105">
        <v>86837</v>
      </c>
      <c r="N2105" s="6" t="str">
        <f t="shared" si="32"/>
        <v>A2_R2_C2Bretagne2035_2050FeuillusPublic</v>
      </c>
    </row>
    <row r="2106" spans="1:14" x14ac:dyDescent="0.3">
      <c r="A2106" t="s">
        <v>222</v>
      </c>
      <c r="B2106" t="s">
        <v>24</v>
      </c>
      <c r="C2106" t="s">
        <v>214</v>
      </c>
      <c r="D2106" t="s">
        <v>115</v>
      </c>
      <c r="E2106" t="s">
        <v>112</v>
      </c>
      <c r="F2106">
        <v>253135</v>
      </c>
      <c r="G2106">
        <v>94377</v>
      </c>
      <c r="H2106">
        <v>22915</v>
      </c>
      <c r="I2106">
        <v>0</v>
      </c>
      <c r="J2106">
        <v>38761</v>
      </c>
      <c r="K2106">
        <v>358215</v>
      </c>
      <c r="L2106">
        <v>143155</v>
      </c>
      <c r="M2106">
        <v>609314</v>
      </c>
      <c r="N2106" s="6" t="str">
        <f t="shared" si="32"/>
        <v>A2_R2_C3Bretagne2020_2035RésineuxPrivé</v>
      </c>
    </row>
    <row r="2107" spans="1:14" x14ac:dyDescent="0.3">
      <c r="A2107" t="s">
        <v>222</v>
      </c>
      <c r="B2107" t="s">
        <v>24</v>
      </c>
      <c r="C2107" t="s">
        <v>214</v>
      </c>
      <c r="D2107" t="s">
        <v>115</v>
      </c>
      <c r="E2107" t="s">
        <v>113</v>
      </c>
      <c r="F2107">
        <v>50659</v>
      </c>
      <c r="G2107">
        <v>16950</v>
      </c>
      <c r="H2107">
        <v>19295</v>
      </c>
      <c r="I2107">
        <v>0</v>
      </c>
      <c r="J2107">
        <v>-3520</v>
      </c>
      <c r="K2107">
        <v>69619</v>
      </c>
      <c r="L2107">
        <v>18072</v>
      </c>
      <c r="M2107">
        <v>76812</v>
      </c>
      <c r="N2107" s="6" t="str">
        <f t="shared" si="32"/>
        <v>A2_R2_C3Bretagne2020_2035RésineuxPublic</v>
      </c>
    </row>
    <row r="2108" spans="1:14" x14ac:dyDescent="0.3">
      <c r="A2108" t="s">
        <v>222</v>
      </c>
      <c r="B2108" t="s">
        <v>24</v>
      </c>
      <c r="C2108" t="s">
        <v>214</v>
      </c>
      <c r="D2108" t="s">
        <v>114</v>
      </c>
      <c r="E2108" t="s">
        <v>112</v>
      </c>
      <c r="F2108">
        <v>143835</v>
      </c>
      <c r="G2108">
        <v>381304</v>
      </c>
      <c r="H2108">
        <v>4983</v>
      </c>
      <c r="I2108">
        <v>25350</v>
      </c>
      <c r="J2108">
        <v>485662</v>
      </c>
      <c r="K2108">
        <v>476635</v>
      </c>
      <c r="L2108">
        <v>358525</v>
      </c>
      <c r="M2108">
        <v>1666805</v>
      </c>
      <c r="N2108" s="6" t="str">
        <f t="shared" si="32"/>
        <v>A2_R2_C3Bretagne2020_2035FeuillusPrivé</v>
      </c>
    </row>
    <row r="2109" spans="1:14" x14ac:dyDescent="0.3">
      <c r="A2109" t="s">
        <v>222</v>
      </c>
      <c r="B2109" t="s">
        <v>24</v>
      </c>
      <c r="C2109" t="s">
        <v>214</v>
      </c>
      <c r="D2109" t="s">
        <v>114</v>
      </c>
      <c r="E2109" t="s">
        <v>113</v>
      </c>
      <c r="F2109">
        <v>25106</v>
      </c>
      <c r="G2109">
        <v>75712</v>
      </c>
      <c r="H2109">
        <v>11300</v>
      </c>
      <c r="I2109">
        <v>0</v>
      </c>
      <c r="J2109">
        <v>-11856</v>
      </c>
      <c r="K2109">
        <v>92680</v>
      </c>
      <c r="L2109">
        <v>27537</v>
      </c>
      <c r="M2109">
        <v>93723</v>
      </c>
      <c r="N2109" s="6" t="str">
        <f t="shared" si="32"/>
        <v>A2_R2_C3Bretagne2020_2035FeuillusPublic</v>
      </c>
    </row>
    <row r="2110" spans="1:14" x14ac:dyDescent="0.3">
      <c r="A2110" t="s">
        <v>222</v>
      </c>
      <c r="B2110" t="s">
        <v>24</v>
      </c>
      <c r="C2110" t="s">
        <v>215</v>
      </c>
      <c r="D2110" t="s">
        <v>115</v>
      </c>
      <c r="E2110" t="s">
        <v>112</v>
      </c>
      <c r="F2110">
        <v>216132</v>
      </c>
      <c r="G2110">
        <v>79075</v>
      </c>
      <c r="H2110">
        <v>13765</v>
      </c>
      <c r="I2110">
        <v>3519</v>
      </c>
      <c r="J2110">
        <v>28571</v>
      </c>
      <c r="K2110">
        <v>302591</v>
      </c>
      <c r="L2110">
        <v>118922</v>
      </c>
      <c r="M2110">
        <v>498430</v>
      </c>
      <c r="N2110" s="6" t="str">
        <f t="shared" si="32"/>
        <v>A2_R2_C3Bretagne2035_2050RésineuxPrivé</v>
      </c>
    </row>
    <row r="2111" spans="1:14" x14ac:dyDescent="0.3">
      <c r="A2111" t="s">
        <v>222</v>
      </c>
      <c r="B2111" t="s">
        <v>24</v>
      </c>
      <c r="C2111" t="s">
        <v>215</v>
      </c>
      <c r="D2111" t="s">
        <v>115</v>
      </c>
      <c r="E2111" t="s">
        <v>113</v>
      </c>
      <c r="F2111">
        <v>46723</v>
      </c>
      <c r="G2111">
        <v>14420</v>
      </c>
      <c r="H2111">
        <v>20914</v>
      </c>
      <c r="I2111">
        <v>0</v>
      </c>
      <c r="J2111">
        <v>-7878</v>
      </c>
      <c r="K2111">
        <v>62714</v>
      </c>
      <c r="L2111">
        <v>22074</v>
      </c>
      <c r="M2111">
        <v>60613</v>
      </c>
      <c r="N2111" s="6" t="str">
        <f t="shared" si="32"/>
        <v>A2_R2_C3Bretagne2035_2050RésineuxPublic</v>
      </c>
    </row>
    <row r="2112" spans="1:14" x14ac:dyDescent="0.3">
      <c r="A2112" t="s">
        <v>222</v>
      </c>
      <c r="B2112" t="s">
        <v>24</v>
      </c>
      <c r="C2112" t="s">
        <v>215</v>
      </c>
      <c r="D2112" t="s">
        <v>114</v>
      </c>
      <c r="E2112" t="s">
        <v>112</v>
      </c>
      <c r="F2112">
        <v>113803</v>
      </c>
      <c r="G2112">
        <v>379175</v>
      </c>
      <c r="H2112">
        <v>3452</v>
      </c>
      <c r="I2112">
        <v>625</v>
      </c>
      <c r="J2112">
        <v>534346</v>
      </c>
      <c r="K2112">
        <v>427903</v>
      </c>
      <c r="L2112">
        <v>430040</v>
      </c>
      <c r="M2112">
        <v>1777068</v>
      </c>
      <c r="N2112" s="6" t="str">
        <f t="shared" si="32"/>
        <v>A2_R2_C3Bretagne2035_2050FeuillusPrivé</v>
      </c>
    </row>
    <row r="2113" spans="1:14" x14ac:dyDescent="0.3">
      <c r="A2113" t="s">
        <v>222</v>
      </c>
      <c r="B2113" t="s">
        <v>24</v>
      </c>
      <c r="C2113" t="s">
        <v>215</v>
      </c>
      <c r="D2113" t="s">
        <v>114</v>
      </c>
      <c r="E2113" t="s">
        <v>113</v>
      </c>
      <c r="F2113">
        <v>25016</v>
      </c>
      <c r="G2113">
        <v>67485</v>
      </c>
      <c r="H2113">
        <v>13064</v>
      </c>
      <c r="I2113">
        <v>0</v>
      </c>
      <c r="J2113">
        <v>-12758</v>
      </c>
      <c r="K2113">
        <v>84495</v>
      </c>
      <c r="L2113">
        <v>24988</v>
      </c>
      <c r="M2113">
        <v>82666</v>
      </c>
      <c r="N2113" s="6" t="str">
        <f t="shared" si="32"/>
        <v>A2_R2_C3Bretagne2035_2050FeuillusPublic</v>
      </c>
    </row>
    <row r="2114" spans="1:14" x14ac:dyDescent="0.3">
      <c r="A2114" t="s">
        <v>222</v>
      </c>
      <c r="B2114" t="s">
        <v>25</v>
      </c>
      <c r="C2114" t="s">
        <v>214</v>
      </c>
      <c r="D2114" t="s">
        <v>115</v>
      </c>
      <c r="E2114" t="s">
        <v>112</v>
      </c>
      <c r="F2114">
        <v>346015</v>
      </c>
      <c r="G2114">
        <v>130235</v>
      </c>
      <c r="H2114">
        <v>21973</v>
      </c>
      <c r="I2114">
        <v>32369</v>
      </c>
      <c r="J2114">
        <v>29318</v>
      </c>
      <c r="K2114">
        <v>490019</v>
      </c>
      <c r="L2114">
        <v>103362</v>
      </c>
      <c r="M2114">
        <v>672797</v>
      </c>
      <c r="N2114" s="6" t="str">
        <f t="shared" si="32"/>
        <v>A3_R1_C1Bretagne2020_2035RésineuxPrivé</v>
      </c>
    </row>
    <row r="2115" spans="1:14" x14ac:dyDescent="0.3">
      <c r="A2115" t="s">
        <v>222</v>
      </c>
      <c r="B2115" t="s">
        <v>25</v>
      </c>
      <c r="C2115" t="s">
        <v>214</v>
      </c>
      <c r="D2115" t="s">
        <v>115</v>
      </c>
      <c r="E2115" t="s">
        <v>113</v>
      </c>
      <c r="F2115">
        <v>57381</v>
      </c>
      <c r="G2115">
        <v>19386</v>
      </c>
      <c r="H2115">
        <v>13308</v>
      </c>
      <c r="I2115">
        <v>0</v>
      </c>
      <c r="J2115">
        <v>-2393</v>
      </c>
      <c r="K2115">
        <v>79112</v>
      </c>
      <c r="L2115">
        <v>12322</v>
      </c>
      <c r="M2115">
        <v>83711</v>
      </c>
      <c r="N2115" s="6" t="str">
        <f t="shared" ref="N2115:N2178" si="33">B2115&amp;A2115&amp;C2115&amp;D2115&amp;E2115</f>
        <v>A3_R1_C1Bretagne2020_2035RésineuxPublic</v>
      </c>
    </row>
    <row r="2116" spans="1:14" x14ac:dyDescent="0.3">
      <c r="A2116" t="s">
        <v>222</v>
      </c>
      <c r="B2116" t="s">
        <v>25</v>
      </c>
      <c r="C2116" t="s">
        <v>214</v>
      </c>
      <c r="D2116" t="s">
        <v>114</v>
      </c>
      <c r="E2116" t="s">
        <v>112</v>
      </c>
      <c r="F2116">
        <v>208929</v>
      </c>
      <c r="G2116">
        <v>687085</v>
      </c>
      <c r="H2116">
        <v>14663</v>
      </c>
      <c r="I2116">
        <v>54301</v>
      </c>
      <c r="J2116">
        <v>443233</v>
      </c>
      <c r="K2116">
        <v>797111</v>
      </c>
      <c r="L2116">
        <v>236247</v>
      </c>
      <c r="M2116">
        <v>1797630</v>
      </c>
      <c r="N2116" s="6" t="str">
        <f t="shared" si="33"/>
        <v>A3_R1_C1Bretagne2020_2035FeuillusPrivé</v>
      </c>
    </row>
    <row r="2117" spans="1:14" x14ac:dyDescent="0.3">
      <c r="A2117" t="s">
        <v>222</v>
      </c>
      <c r="B2117" t="s">
        <v>25</v>
      </c>
      <c r="C2117" t="s">
        <v>214</v>
      </c>
      <c r="D2117" t="s">
        <v>114</v>
      </c>
      <c r="E2117" t="s">
        <v>113</v>
      </c>
      <c r="F2117">
        <v>29237</v>
      </c>
      <c r="G2117">
        <v>89350</v>
      </c>
      <c r="H2117">
        <v>7389</v>
      </c>
      <c r="I2117">
        <v>3175</v>
      </c>
      <c r="J2117">
        <v>-11888</v>
      </c>
      <c r="K2117">
        <v>108960</v>
      </c>
      <c r="L2117">
        <v>18466</v>
      </c>
      <c r="M2117">
        <v>100909</v>
      </c>
      <c r="N2117" s="6" t="str">
        <f t="shared" si="33"/>
        <v>A3_R1_C1Bretagne2020_2035FeuillusPublic</v>
      </c>
    </row>
    <row r="2118" spans="1:14" x14ac:dyDescent="0.3">
      <c r="A2118" t="s">
        <v>222</v>
      </c>
      <c r="B2118" t="s">
        <v>25</v>
      </c>
      <c r="C2118" t="s">
        <v>215</v>
      </c>
      <c r="D2118" t="s">
        <v>115</v>
      </c>
      <c r="E2118" t="s">
        <v>112</v>
      </c>
      <c r="F2118">
        <v>437685</v>
      </c>
      <c r="G2118">
        <v>166165</v>
      </c>
      <c r="H2118">
        <v>22837</v>
      </c>
      <c r="I2118">
        <v>27081</v>
      </c>
      <c r="J2118">
        <v>-27072</v>
      </c>
      <c r="K2118">
        <v>619363</v>
      </c>
      <c r="L2118">
        <v>49580</v>
      </c>
      <c r="M2118">
        <v>584403</v>
      </c>
      <c r="N2118" s="6" t="str">
        <f t="shared" si="33"/>
        <v>A3_R1_C1Bretagne2035_2050RésineuxPrivé</v>
      </c>
    </row>
    <row r="2119" spans="1:14" x14ac:dyDescent="0.3">
      <c r="A2119" t="s">
        <v>222</v>
      </c>
      <c r="B2119" t="s">
        <v>25</v>
      </c>
      <c r="C2119" t="s">
        <v>215</v>
      </c>
      <c r="D2119" t="s">
        <v>115</v>
      </c>
      <c r="E2119" t="s">
        <v>113</v>
      </c>
      <c r="F2119">
        <v>61320</v>
      </c>
      <c r="G2119">
        <v>20720</v>
      </c>
      <c r="H2119">
        <v>11420</v>
      </c>
      <c r="I2119">
        <v>811</v>
      </c>
      <c r="J2119">
        <v>-7510</v>
      </c>
      <c r="K2119">
        <v>84282</v>
      </c>
      <c r="L2119">
        <v>8555</v>
      </c>
      <c r="M2119">
        <v>69275</v>
      </c>
      <c r="N2119" s="6" t="str">
        <f t="shared" si="33"/>
        <v>A3_R1_C1Bretagne2035_2050RésineuxPublic</v>
      </c>
    </row>
    <row r="2120" spans="1:14" x14ac:dyDescent="0.3">
      <c r="A2120" t="s">
        <v>222</v>
      </c>
      <c r="B2120" t="s">
        <v>25</v>
      </c>
      <c r="C2120" t="s">
        <v>215</v>
      </c>
      <c r="D2120" t="s">
        <v>114</v>
      </c>
      <c r="E2120" t="s">
        <v>112</v>
      </c>
      <c r="F2120">
        <v>306019</v>
      </c>
      <c r="G2120">
        <v>1217297</v>
      </c>
      <c r="H2120">
        <v>34093</v>
      </c>
      <c r="I2120">
        <v>5426</v>
      </c>
      <c r="J2120">
        <v>308127</v>
      </c>
      <c r="K2120">
        <v>1313249</v>
      </c>
      <c r="L2120">
        <v>162092</v>
      </c>
      <c r="M2120">
        <v>2007046</v>
      </c>
      <c r="N2120" s="6" t="str">
        <f t="shared" si="33"/>
        <v>A3_R1_C1Bretagne2035_2050FeuillusPrivé</v>
      </c>
    </row>
    <row r="2121" spans="1:14" x14ac:dyDescent="0.3">
      <c r="A2121" t="s">
        <v>222</v>
      </c>
      <c r="B2121" t="s">
        <v>25</v>
      </c>
      <c r="C2121" t="s">
        <v>215</v>
      </c>
      <c r="D2121" t="s">
        <v>114</v>
      </c>
      <c r="E2121" t="s">
        <v>113</v>
      </c>
      <c r="F2121">
        <v>35262</v>
      </c>
      <c r="G2121">
        <v>93419</v>
      </c>
      <c r="H2121">
        <v>7236</v>
      </c>
      <c r="I2121">
        <v>150</v>
      </c>
      <c r="J2121">
        <v>-17040</v>
      </c>
      <c r="K2121">
        <v>117246</v>
      </c>
      <c r="L2121">
        <v>9978</v>
      </c>
      <c r="M2121">
        <v>92340</v>
      </c>
      <c r="N2121" s="6" t="str">
        <f t="shared" si="33"/>
        <v>A3_R1_C1Bretagne2035_2050FeuillusPublic</v>
      </c>
    </row>
    <row r="2122" spans="1:14" x14ac:dyDescent="0.3">
      <c r="A2122" t="s">
        <v>222</v>
      </c>
      <c r="B2122" t="s">
        <v>26</v>
      </c>
      <c r="C2122" t="s">
        <v>214</v>
      </c>
      <c r="D2122" t="s">
        <v>115</v>
      </c>
      <c r="E2122" t="s">
        <v>112</v>
      </c>
      <c r="F2122">
        <v>346015</v>
      </c>
      <c r="G2122">
        <v>130235</v>
      </c>
      <c r="H2122">
        <v>21973</v>
      </c>
      <c r="I2122">
        <v>32369</v>
      </c>
      <c r="J2122">
        <v>29318</v>
      </c>
      <c r="K2122">
        <v>490019</v>
      </c>
      <c r="L2122">
        <v>103362</v>
      </c>
      <c r="M2122">
        <v>672797</v>
      </c>
      <c r="N2122" s="6" t="str">
        <f t="shared" si="33"/>
        <v>A3_R1_C2Bretagne2020_2035RésineuxPrivé</v>
      </c>
    </row>
    <row r="2123" spans="1:14" x14ac:dyDescent="0.3">
      <c r="A2123" t="s">
        <v>222</v>
      </c>
      <c r="B2123" t="s">
        <v>26</v>
      </c>
      <c r="C2123" t="s">
        <v>214</v>
      </c>
      <c r="D2123" t="s">
        <v>115</v>
      </c>
      <c r="E2123" t="s">
        <v>113</v>
      </c>
      <c r="F2123">
        <v>57381</v>
      </c>
      <c r="G2123">
        <v>19386</v>
      </c>
      <c r="H2123">
        <v>13308</v>
      </c>
      <c r="I2123">
        <v>0</v>
      </c>
      <c r="J2123">
        <v>-2393</v>
      </c>
      <c r="K2123">
        <v>79112</v>
      </c>
      <c r="L2123">
        <v>12322</v>
      </c>
      <c r="M2123">
        <v>83711</v>
      </c>
      <c r="N2123" s="6" t="str">
        <f t="shared" si="33"/>
        <v>A3_R1_C2Bretagne2020_2035RésineuxPublic</v>
      </c>
    </row>
    <row r="2124" spans="1:14" x14ac:dyDescent="0.3">
      <c r="A2124" t="s">
        <v>222</v>
      </c>
      <c r="B2124" t="s">
        <v>26</v>
      </c>
      <c r="C2124" t="s">
        <v>214</v>
      </c>
      <c r="D2124" t="s">
        <v>114</v>
      </c>
      <c r="E2124" t="s">
        <v>112</v>
      </c>
      <c r="F2124">
        <v>208929</v>
      </c>
      <c r="G2124">
        <v>687085</v>
      </c>
      <c r="H2124">
        <v>14663</v>
      </c>
      <c r="I2124">
        <v>54301</v>
      </c>
      <c r="J2124">
        <v>443233</v>
      </c>
      <c r="K2124">
        <v>797111</v>
      </c>
      <c r="L2124">
        <v>236247</v>
      </c>
      <c r="M2124">
        <v>1797630</v>
      </c>
      <c r="N2124" s="6" t="str">
        <f t="shared" si="33"/>
        <v>A3_R1_C2Bretagne2020_2035FeuillusPrivé</v>
      </c>
    </row>
    <row r="2125" spans="1:14" x14ac:dyDescent="0.3">
      <c r="A2125" t="s">
        <v>222</v>
      </c>
      <c r="B2125" t="s">
        <v>26</v>
      </c>
      <c r="C2125" t="s">
        <v>214</v>
      </c>
      <c r="D2125" t="s">
        <v>114</v>
      </c>
      <c r="E2125" t="s">
        <v>113</v>
      </c>
      <c r="F2125">
        <v>29237</v>
      </c>
      <c r="G2125">
        <v>89350</v>
      </c>
      <c r="H2125">
        <v>7389</v>
      </c>
      <c r="I2125">
        <v>3175</v>
      </c>
      <c r="J2125">
        <v>-11888</v>
      </c>
      <c r="K2125">
        <v>108960</v>
      </c>
      <c r="L2125">
        <v>18466</v>
      </c>
      <c r="M2125">
        <v>100909</v>
      </c>
      <c r="N2125" s="6" t="str">
        <f t="shared" si="33"/>
        <v>A3_R1_C2Bretagne2020_2035FeuillusPublic</v>
      </c>
    </row>
    <row r="2126" spans="1:14" x14ac:dyDescent="0.3">
      <c r="A2126" t="s">
        <v>222</v>
      </c>
      <c r="B2126" t="s">
        <v>26</v>
      </c>
      <c r="C2126" t="s">
        <v>215</v>
      </c>
      <c r="D2126" t="s">
        <v>115</v>
      </c>
      <c r="E2126" t="s">
        <v>112</v>
      </c>
      <c r="F2126">
        <v>332752</v>
      </c>
      <c r="G2126">
        <v>126249</v>
      </c>
      <c r="H2126">
        <v>22057</v>
      </c>
      <c r="I2126">
        <v>26499</v>
      </c>
      <c r="J2126">
        <v>1515</v>
      </c>
      <c r="K2126">
        <v>470681</v>
      </c>
      <c r="L2126">
        <v>99756</v>
      </c>
      <c r="M2126">
        <v>567878</v>
      </c>
      <c r="N2126" s="6" t="str">
        <f t="shared" si="33"/>
        <v>A3_R1_C2Bretagne2035_2050RésineuxPrivé</v>
      </c>
    </row>
    <row r="2127" spans="1:14" x14ac:dyDescent="0.3">
      <c r="A2127" t="s">
        <v>222</v>
      </c>
      <c r="B2127" t="s">
        <v>26</v>
      </c>
      <c r="C2127" t="s">
        <v>215</v>
      </c>
      <c r="D2127" t="s">
        <v>115</v>
      </c>
      <c r="E2127" t="s">
        <v>113</v>
      </c>
      <c r="F2127">
        <v>55410</v>
      </c>
      <c r="G2127">
        <v>17764</v>
      </c>
      <c r="H2127">
        <v>18454</v>
      </c>
      <c r="I2127">
        <v>794</v>
      </c>
      <c r="J2127">
        <v>-8352</v>
      </c>
      <c r="K2127">
        <v>75050</v>
      </c>
      <c r="L2127">
        <v>16927</v>
      </c>
      <c r="M2127">
        <v>66149</v>
      </c>
      <c r="N2127" s="6" t="str">
        <f t="shared" si="33"/>
        <v>A3_R1_C2Bretagne2035_2050RésineuxPublic</v>
      </c>
    </row>
    <row r="2128" spans="1:14" x14ac:dyDescent="0.3">
      <c r="A2128" t="s">
        <v>222</v>
      </c>
      <c r="B2128" t="s">
        <v>26</v>
      </c>
      <c r="C2128" t="s">
        <v>215</v>
      </c>
      <c r="D2128" t="s">
        <v>114</v>
      </c>
      <c r="E2128" t="s">
        <v>112</v>
      </c>
      <c r="F2128">
        <v>216653</v>
      </c>
      <c r="G2128">
        <v>815841</v>
      </c>
      <c r="H2128">
        <v>27359</v>
      </c>
      <c r="I2128">
        <v>5346</v>
      </c>
      <c r="J2128">
        <v>405690</v>
      </c>
      <c r="K2128">
        <v>892433</v>
      </c>
      <c r="L2128">
        <v>309868</v>
      </c>
      <c r="M2128">
        <v>1901011</v>
      </c>
      <c r="N2128" s="6" t="str">
        <f t="shared" si="33"/>
        <v>A3_R1_C2Bretagne2035_2050FeuillusPrivé</v>
      </c>
    </row>
    <row r="2129" spans="1:14" x14ac:dyDescent="0.3">
      <c r="A2129" t="s">
        <v>222</v>
      </c>
      <c r="B2129" t="s">
        <v>26</v>
      </c>
      <c r="C2129" t="s">
        <v>215</v>
      </c>
      <c r="D2129" t="s">
        <v>114</v>
      </c>
      <c r="E2129" t="s">
        <v>113</v>
      </c>
      <c r="F2129">
        <v>29438</v>
      </c>
      <c r="G2129">
        <v>79122</v>
      </c>
      <c r="H2129">
        <v>12278</v>
      </c>
      <c r="I2129">
        <v>147</v>
      </c>
      <c r="J2129">
        <v>-16856</v>
      </c>
      <c r="K2129">
        <v>99104</v>
      </c>
      <c r="L2129">
        <v>21324</v>
      </c>
      <c r="M2129">
        <v>85654</v>
      </c>
      <c r="N2129" s="6" t="str">
        <f t="shared" si="33"/>
        <v>A3_R1_C2Bretagne2035_2050FeuillusPublic</v>
      </c>
    </row>
    <row r="2130" spans="1:14" x14ac:dyDescent="0.3">
      <c r="A2130" t="s">
        <v>222</v>
      </c>
      <c r="B2130" t="s">
        <v>27</v>
      </c>
      <c r="C2130" t="s">
        <v>214</v>
      </c>
      <c r="D2130" t="s">
        <v>115</v>
      </c>
      <c r="E2130" t="s">
        <v>112</v>
      </c>
      <c r="F2130">
        <v>295873</v>
      </c>
      <c r="G2130">
        <v>111217</v>
      </c>
      <c r="H2130">
        <v>26414</v>
      </c>
      <c r="I2130">
        <v>32189</v>
      </c>
      <c r="J2130">
        <v>21327</v>
      </c>
      <c r="K2130">
        <v>419046</v>
      </c>
      <c r="L2130">
        <v>145121</v>
      </c>
      <c r="M2130">
        <v>621610</v>
      </c>
      <c r="N2130" s="6" t="str">
        <f t="shared" si="33"/>
        <v>A3_R1_C3Bretagne2020_2035RésineuxPrivé</v>
      </c>
    </row>
    <row r="2131" spans="1:14" x14ac:dyDescent="0.3">
      <c r="A2131" t="s">
        <v>222</v>
      </c>
      <c r="B2131" t="s">
        <v>27</v>
      </c>
      <c r="C2131" t="s">
        <v>214</v>
      </c>
      <c r="D2131" t="s">
        <v>115</v>
      </c>
      <c r="E2131" t="s">
        <v>113</v>
      </c>
      <c r="F2131">
        <v>52461</v>
      </c>
      <c r="G2131">
        <v>17491</v>
      </c>
      <c r="H2131">
        <v>19722</v>
      </c>
      <c r="I2131">
        <v>0</v>
      </c>
      <c r="J2131">
        <v>-3912</v>
      </c>
      <c r="K2131">
        <v>72034</v>
      </c>
      <c r="L2131">
        <v>17909</v>
      </c>
      <c r="M2131">
        <v>77836</v>
      </c>
      <c r="N2131" s="6" t="str">
        <f t="shared" si="33"/>
        <v>A3_R1_C3Bretagne2020_2035RésineuxPublic</v>
      </c>
    </row>
    <row r="2132" spans="1:14" x14ac:dyDescent="0.3">
      <c r="A2132" t="s">
        <v>222</v>
      </c>
      <c r="B2132" t="s">
        <v>27</v>
      </c>
      <c r="C2132" t="s">
        <v>214</v>
      </c>
      <c r="D2132" t="s">
        <v>114</v>
      </c>
      <c r="E2132" t="s">
        <v>112</v>
      </c>
      <c r="F2132">
        <v>164857</v>
      </c>
      <c r="G2132">
        <v>473529</v>
      </c>
      <c r="H2132">
        <v>9391</v>
      </c>
      <c r="I2132">
        <v>53805</v>
      </c>
      <c r="J2132">
        <v>433702</v>
      </c>
      <c r="K2132">
        <v>574810</v>
      </c>
      <c r="L2132">
        <v>352581</v>
      </c>
      <c r="M2132">
        <v>1662360</v>
      </c>
      <c r="N2132" s="6" t="str">
        <f t="shared" si="33"/>
        <v>A3_R1_C3Bretagne2020_2035FeuillusPrivé</v>
      </c>
    </row>
    <row r="2133" spans="1:14" x14ac:dyDescent="0.3">
      <c r="A2133" t="s">
        <v>222</v>
      </c>
      <c r="B2133" t="s">
        <v>27</v>
      </c>
      <c r="C2133" t="s">
        <v>214</v>
      </c>
      <c r="D2133" t="s">
        <v>114</v>
      </c>
      <c r="E2133" t="s">
        <v>113</v>
      </c>
      <c r="F2133">
        <v>26380</v>
      </c>
      <c r="G2133">
        <v>78941</v>
      </c>
      <c r="H2133">
        <v>11358</v>
      </c>
      <c r="I2133">
        <v>3151</v>
      </c>
      <c r="J2133">
        <v>-14024</v>
      </c>
      <c r="K2133">
        <v>96722</v>
      </c>
      <c r="L2133">
        <v>27440</v>
      </c>
      <c r="M2133">
        <v>93563</v>
      </c>
      <c r="N2133" s="6" t="str">
        <f t="shared" si="33"/>
        <v>A3_R1_C3Bretagne2020_2035FeuillusPublic</v>
      </c>
    </row>
    <row r="2134" spans="1:14" x14ac:dyDescent="0.3">
      <c r="A2134" t="s">
        <v>222</v>
      </c>
      <c r="B2134" t="s">
        <v>27</v>
      </c>
      <c r="C2134" t="s">
        <v>215</v>
      </c>
      <c r="D2134" t="s">
        <v>115</v>
      </c>
      <c r="E2134" t="s">
        <v>112</v>
      </c>
      <c r="F2134">
        <v>285564</v>
      </c>
      <c r="G2134">
        <v>105881</v>
      </c>
      <c r="H2134">
        <v>21371</v>
      </c>
      <c r="I2134">
        <v>22162</v>
      </c>
      <c r="J2134">
        <v>-107</v>
      </c>
      <c r="K2134">
        <v>401304</v>
      </c>
      <c r="L2134">
        <v>132968</v>
      </c>
      <c r="M2134">
        <v>527656</v>
      </c>
      <c r="N2134" s="6" t="str">
        <f t="shared" si="33"/>
        <v>A3_R1_C3Bretagne2035_2050RésineuxPrivé</v>
      </c>
    </row>
    <row r="2135" spans="1:14" x14ac:dyDescent="0.3">
      <c r="A2135" t="s">
        <v>222</v>
      </c>
      <c r="B2135" t="s">
        <v>27</v>
      </c>
      <c r="C2135" t="s">
        <v>215</v>
      </c>
      <c r="D2135" t="s">
        <v>115</v>
      </c>
      <c r="E2135" t="s">
        <v>113</v>
      </c>
      <c r="F2135">
        <v>51755</v>
      </c>
      <c r="G2135">
        <v>16340</v>
      </c>
      <c r="H2135">
        <v>21579</v>
      </c>
      <c r="I2135">
        <v>665</v>
      </c>
      <c r="J2135">
        <v>-9427</v>
      </c>
      <c r="K2135">
        <v>69857</v>
      </c>
      <c r="L2135">
        <v>20541</v>
      </c>
      <c r="M2135">
        <v>61437</v>
      </c>
      <c r="N2135" s="6" t="str">
        <f t="shared" si="33"/>
        <v>A3_R1_C3Bretagne2035_2050RésineuxPublic</v>
      </c>
    </row>
    <row r="2136" spans="1:14" x14ac:dyDescent="0.3">
      <c r="A2136" t="s">
        <v>222</v>
      </c>
      <c r="B2136" t="s">
        <v>27</v>
      </c>
      <c r="C2136" t="s">
        <v>215</v>
      </c>
      <c r="D2136" t="s">
        <v>114</v>
      </c>
      <c r="E2136" t="s">
        <v>112</v>
      </c>
      <c r="F2136">
        <v>162174</v>
      </c>
      <c r="G2136">
        <v>561947</v>
      </c>
      <c r="H2136">
        <v>12610</v>
      </c>
      <c r="I2136">
        <v>4745</v>
      </c>
      <c r="J2136">
        <v>421699</v>
      </c>
      <c r="K2136">
        <v>626568</v>
      </c>
      <c r="L2136">
        <v>405178</v>
      </c>
      <c r="M2136">
        <v>1747935</v>
      </c>
      <c r="N2136" s="6" t="str">
        <f t="shared" si="33"/>
        <v>A3_R1_C3Bretagne2035_2050FeuillusPrivé</v>
      </c>
    </row>
    <row r="2137" spans="1:14" x14ac:dyDescent="0.3">
      <c r="A2137" t="s">
        <v>222</v>
      </c>
      <c r="B2137" t="s">
        <v>27</v>
      </c>
      <c r="C2137" t="s">
        <v>215</v>
      </c>
      <c r="D2137" t="s">
        <v>114</v>
      </c>
      <c r="E2137" t="s">
        <v>113</v>
      </c>
      <c r="F2137">
        <v>27123</v>
      </c>
      <c r="G2137">
        <v>72902</v>
      </c>
      <c r="H2137">
        <v>13546</v>
      </c>
      <c r="I2137">
        <v>121</v>
      </c>
      <c r="J2137">
        <v>-16562</v>
      </c>
      <c r="K2137">
        <v>91375</v>
      </c>
      <c r="L2137">
        <v>23655</v>
      </c>
      <c r="M2137">
        <v>80965</v>
      </c>
      <c r="N2137" s="6" t="str">
        <f t="shared" si="33"/>
        <v>A3_R1_C3Bretagne2035_2050FeuillusPublic</v>
      </c>
    </row>
    <row r="2138" spans="1:14" x14ac:dyDescent="0.3">
      <c r="A2138" t="s">
        <v>222</v>
      </c>
      <c r="B2138" t="s">
        <v>28</v>
      </c>
      <c r="C2138" t="s">
        <v>214</v>
      </c>
      <c r="D2138" t="s">
        <v>115</v>
      </c>
      <c r="E2138" t="s">
        <v>112</v>
      </c>
      <c r="F2138">
        <v>336843</v>
      </c>
      <c r="G2138">
        <v>126749</v>
      </c>
      <c r="H2138">
        <v>22924</v>
      </c>
      <c r="I2138">
        <v>0</v>
      </c>
      <c r="J2138">
        <v>31174</v>
      </c>
      <c r="K2138">
        <v>477506</v>
      </c>
      <c r="L2138">
        <v>95396</v>
      </c>
      <c r="M2138">
        <v>656678</v>
      </c>
      <c r="N2138" s="6" t="str">
        <f t="shared" si="33"/>
        <v>A3_R2_C1Bretagne2020_2035RésineuxPrivé</v>
      </c>
    </row>
    <row r="2139" spans="1:14" x14ac:dyDescent="0.3">
      <c r="A2139" t="s">
        <v>222</v>
      </c>
      <c r="B2139" t="s">
        <v>28</v>
      </c>
      <c r="C2139" t="s">
        <v>214</v>
      </c>
      <c r="D2139" t="s">
        <v>115</v>
      </c>
      <c r="E2139" t="s">
        <v>113</v>
      </c>
      <c r="F2139">
        <v>57859</v>
      </c>
      <c r="G2139">
        <v>19549</v>
      </c>
      <c r="H2139">
        <v>13360</v>
      </c>
      <c r="I2139">
        <v>0</v>
      </c>
      <c r="J2139">
        <v>-2963</v>
      </c>
      <c r="K2139">
        <v>79776</v>
      </c>
      <c r="L2139">
        <v>11991</v>
      </c>
      <c r="M2139">
        <v>82387</v>
      </c>
      <c r="N2139" s="6" t="str">
        <f t="shared" si="33"/>
        <v>A3_R2_C1Bretagne2020_2035RésineuxPublic</v>
      </c>
    </row>
    <row r="2140" spans="1:14" x14ac:dyDescent="0.3">
      <c r="A2140" t="s">
        <v>222</v>
      </c>
      <c r="B2140" t="s">
        <v>28</v>
      </c>
      <c r="C2140" t="s">
        <v>214</v>
      </c>
      <c r="D2140" t="s">
        <v>114</v>
      </c>
      <c r="E2140" t="s">
        <v>112</v>
      </c>
      <c r="F2140">
        <v>214091</v>
      </c>
      <c r="G2140">
        <v>716269</v>
      </c>
      <c r="H2140">
        <v>17030</v>
      </c>
      <c r="I2140">
        <v>25697</v>
      </c>
      <c r="J2140">
        <v>426455</v>
      </c>
      <c r="K2140">
        <v>827312</v>
      </c>
      <c r="L2140">
        <v>230197</v>
      </c>
      <c r="M2140">
        <v>1789584</v>
      </c>
      <c r="N2140" s="6" t="str">
        <f t="shared" si="33"/>
        <v>A3_R2_C1Bretagne2020_2035FeuillusPrivé</v>
      </c>
    </row>
    <row r="2141" spans="1:14" x14ac:dyDescent="0.3">
      <c r="A2141" t="s">
        <v>222</v>
      </c>
      <c r="B2141" t="s">
        <v>28</v>
      </c>
      <c r="C2141" t="s">
        <v>214</v>
      </c>
      <c r="D2141" t="s">
        <v>114</v>
      </c>
      <c r="E2141" t="s">
        <v>113</v>
      </c>
      <c r="F2141">
        <v>28768</v>
      </c>
      <c r="G2141">
        <v>88229</v>
      </c>
      <c r="H2141">
        <v>7413</v>
      </c>
      <c r="I2141">
        <v>0</v>
      </c>
      <c r="J2141">
        <v>-10911</v>
      </c>
      <c r="K2141">
        <v>107571</v>
      </c>
      <c r="L2141">
        <v>18361</v>
      </c>
      <c r="M2141">
        <v>101231</v>
      </c>
      <c r="N2141" s="6" t="str">
        <f t="shared" si="33"/>
        <v>A3_R2_C1Bretagne2020_2035FeuillusPublic</v>
      </c>
    </row>
    <row r="2142" spans="1:14" x14ac:dyDescent="0.3">
      <c r="A2142" t="s">
        <v>222</v>
      </c>
      <c r="B2142" t="s">
        <v>28</v>
      </c>
      <c r="C2142" t="s">
        <v>215</v>
      </c>
      <c r="D2142" t="s">
        <v>115</v>
      </c>
      <c r="E2142" t="s">
        <v>112</v>
      </c>
      <c r="F2142">
        <v>425050</v>
      </c>
      <c r="G2142">
        <v>158262</v>
      </c>
      <c r="H2142">
        <v>23087</v>
      </c>
      <c r="I2142">
        <v>4290</v>
      </c>
      <c r="J2142">
        <v>-32279</v>
      </c>
      <c r="K2142">
        <v>598253</v>
      </c>
      <c r="L2142">
        <v>35290</v>
      </c>
      <c r="M2142">
        <v>533647</v>
      </c>
      <c r="N2142" s="6" t="str">
        <f t="shared" si="33"/>
        <v>A3_R2_C1Bretagne2035_2050RésineuxPrivé</v>
      </c>
    </row>
    <row r="2143" spans="1:14" x14ac:dyDescent="0.3">
      <c r="A2143" t="s">
        <v>222</v>
      </c>
      <c r="B2143" t="s">
        <v>28</v>
      </c>
      <c r="C2143" t="s">
        <v>215</v>
      </c>
      <c r="D2143" t="s">
        <v>115</v>
      </c>
      <c r="E2143" t="s">
        <v>113</v>
      </c>
      <c r="F2143">
        <v>59283</v>
      </c>
      <c r="G2143">
        <v>19981</v>
      </c>
      <c r="H2143">
        <v>11072</v>
      </c>
      <c r="I2143">
        <v>0</v>
      </c>
      <c r="J2143">
        <v>-7375</v>
      </c>
      <c r="K2143">
        <v>81436</v>
      </c>
      <c r="L2143">
        <v>8662</v>
      </c>
      <c r="M2143">
        <v>67027</v>
      </c>
      <c r="N2143" s="6" t="str">
        <f t="shared" si="33"/>
        <v>A3_R2_C1Bretagne2035_2050RésineuxPublic</v>
      </c>
    </row>
    <row r="2144" spans="1:14" x14ac:dyDescent="0.3">
      <c r="A2144" t="s">
        <v>222</v>
      </c>
      <c r="B2144" t="s">
        <v>28</v>
      </c>
      <c r="C2144" t="s">
        <v>215</v>
      </c>
      <c r="D2144" t="s">
        <v>114</v>
      </c>
      <c r="E2144" t="s">
        <v>112</v>
      </c>
      <c r="F2144">
        <v>297040</v>
      </c>
      <c r="G2144">
        <v>1192527</v>
      </c>
      <c r="H2144">
        <v>33867</v>
      </c>
      <c r="I2144">
        <v>775</v>
      </c>
      <c r="J2144">
        <v>311608</v>
      </c>
      <c r="K2144">
        <v>1283673</v>
      </c>
      <c r="L2144">
        <v>157157</v>
      </c>
      <c r="M2144">
        <v>1979215</v>
      </c>
      <c r="N2144" s="6" t="str">
        <f t="shared" si="33"/>
        <v>A3_R2_C1Bretagne2035_2050FeuillusPrivé</v>
      </c>
    </row>
    <row r="2145" spans="1:14" x14ac:dyDescent="0.3">
      <c r="A2145" t="s">
        <v>222</v>
      </c>
      <c r="B2145" t="s">
        <v>28</v>
      </c>
      <c r="C2145" t="s">
        <v>215</v>
      </c>
      <c r="D2145" t="s">
        <v>114</v>
      </c>
      <c r="E2145" t="s">
        <v>113</v>
      </c>
      <c r="F2145">
        <v>34330</v>
      </c>
      <c r="G2145">
        <v>92157</v>
      </c>
      <c r="H2145">
        <v>6842</v>
      </c>
      <c r="I2145">
        <v>0</v>
      </c>
      <c r="J2145">
        <v>-15897</v>
      </c>
      <c r="K2145">
        <v>115286</v>
      </c>
      <c r="L2145">
        <v>10303</v>
      </c>
      <c r="M2145">
        <v>92859</v>
      </c>
      <c r="N2145" s="6" t="str">
        <f t="shared" si="33"/>
        <v>A3_R2_C1Bretagne2035_2050FeuillusPublic</v>
      </c>
    </row>
    <row r="2146" spans="1:14" x14ac:dyDescent="0.3">
      <c r="A2146" t="s">
        <v>222</v>
      </c>
      <c r="B2146" t="s">
        <v>29</v>
      </c>
      <c r="C2146" t="s">
        <v>214</v>
      </c>
      <c r="D2146" t="s">
        <v>115</v>
      </c>
      <c r="E2146" t="s">
        <v>112</v>
      </c>
      <c r="F2146">
        <v>336843</v>
      </c>
      <c r="G2146">
        <v>126749</v>
      </c>
      <c r="H2146">
        <v>22924</v>
      </c>
      <c r="I2146">
        <v>0</v>
      </c>
      <c r="J2146">
        <v>31174</v>
      </c>
      <c r="K2146">
        <v>477506</v>
      </c>
      <c r="L2146">
        <v>95396</v>
      </c>
      <c r="M2146">
        <v>656678</v>
      </c>
      <c r="N2146" s="6" t="str">
        <f t="shared" si="33"/>
        <v>A3_R2_C2Bretagne2020_2035RésineuxPrivé</v>
      </c>
    </row>
    <row r="2147" spans="1:14" x14ac:dyDescent="0.3">
      <c r="A2147" t="s">
        <v>222</v>
      </c>
      <c r="B2147" t="s">
        <v>29</v>
      </c>
      <c r="C2147" t="s">
        <v>214</v>
      </c>
      <c r="D2147" t="s">
        <v>115</v>
      </c>
      <c r="E2147" t="s">
        <v>113</v>
      </c>
      <c r="F2147">
        <v>57859</v>
      </c>
      <c r="G2147">
        <v>19549</v>
      </c>
      <c r="H2147">
        <v>13360</v>
      </c>
      <c r="I2147">
        <v>0</v>
      </c>
      <c r="J2147">
        <v>-2963</v>
      </c>
      <c r="K2147">
        <v>79776</v>
      </c>
      <c r="L2147">
        <v>11991</v>
      </c>
      <c r="M2147">
        <v>82387</v>
      </c>
      <c r="N2147" s="6" t="str">
        <f t="shared" si="33"/>
        <v>A3_R2_C2Bretagne2020_2035RésineuxPublic</v>
      </c>
    </row>
    <row r="2148" spans="1:14" x14ac:dyDescent="0.3">
      <c r="A2148" t="s">
        <v>222</v>
      </c>
      <c r="B2148" t="s">
        <v>29</v>
      </c>
      <c r="C2148" t="s">
        <v>214</v>
      </c>
      <c r="D2148" t="s">
        <v>114</v>
      </c>
      <c r="E2148" t="s">
        <v>112</v>
      </c>
      <c r="F2148">
        <v>214091</v>
      </c>
      <c r="G2148">
        <v>716269</v>
      </c>
      <c r="H2148">
        <v>17030</v>
      </c>
      <c r="I2148">
        <v>25697</v>
      </c>
      <c r="J2148">
        <v>426455</v>
      </c>
      <c r="K2148">
        <v>827312</v>
      </c>
      <c r="L2148">
        <v>230197</v>
      </c>
      <c r="M2148">
        <v>1789584</v>
      </c>
      <c r="N2148" s="6" t="str">
        <f t="shared" si="33"/>
        <v>A3_R2_C2Bretagne2020_2035FeuillusPrivé</v>
      </c>
    </row>
    <row r="2149" spans="1:14" x14ac:dyDescent="0.3">
      <c r="A2149" t="s">
        <v>222</v>
      </c>
      <c r="B2149" t="s">
        <v>29</v>
      </c>
      <c r="C2149" t="s">
        <v>214</v>
      </c>
      <c r="D2149" t="s">
        <v>114</v>
      </c>
      <c r="E2149" t="s">
        <v>113</v>
      </c>
      <c r="F2149">
        <v>28768</v>
      </c>
      <c r="G2149">
        <v>88229</v>
      </c>
      <c r="H2149">
        <v>7413</v>
      </c>
      <c r="I2149">
        <v>0</v>
      </c>
      <c r="J2149">
        <v>-10911</v>
      </c>
      <c r="K2149">
        <v>107571</v>
      </c>
      <c r="L2149">
        <v>18361</v>
      </c>
      <c r="M2149">
        <v>101231</v>
      </c>
      <c r="N2149" s="6" t="str">
        <f t="shared" si="33"/>
        <v>A3_R2_C2Bretagne2020_2035FeuillusPublic</v>
      </c>
    </row>
    <row r="2150" spans="1:14" x14ac:dyDescent="0.3">
      <c r="A2150" t="s">
        <v>222</v>
      </c>
      <c r="B2150" t="s">
        <v>29</v>
      </c>
      <c r="C2150" t="s">
        <v>215</v>
      </c>
      <c r="D2150" t="s">
        <v>115</v>
      </c>
      <c r="E2150" t="s">
        <v>112</v>
      </c>
      <c r="F2150">
        <v>312764</v>
      </c>
      <c r="G2150">
        <v>115824</v>
      </c>
      <c r="H2150">
        <v>20500</v>
      </c>
      <c r="I2150">
        <v>4199</v>
      </c>
      <c r="J2150">
        <v>-700</v>
      </c>
      <c r="K2150">
        <v>439683</v>
      </c>
      <c r="L2150">
        <v>85870</v>
      </c>
      <c r="M2150">
        <v>515863</v>
      </c>
      <c r="N2150" s="6" t="str">
        <f t="shared" si="33"/>
        <v>A3_R2_C2Bretagne2035_2050RésineuxPrivé</v>
      </c>
    </row>
    <row r="2151" spans="1:14" x14ac:dyDescent="0.3">
      <c r="A2151" t="s">
        <v>222</v>
      </c>
      <c r="B2151" t="s">
        <v>29</v>
      </c>
      <c r="C2151" t="s">
        <v>215</v>
      </c>
      <c r="D2151" t="s">
        <v>115</v>
      </c>
      <c r="E2151" t="s">
        <v>113</v>
      </c>
      <c r="F2151">
        <v>57199</v>
      </c>
      <c r="G2151">
        <v>18465</v>
      </c>
      <c r="H2151">
        <v>17876</v>
      </c>
      <c r="I2151">
        <v>0</v>
      </c>
      <c r="J2151">
        <v>-10181</v>
      </c>
      <c r="K2151">
        <v>77633</v>
      </c>
      <c r="L2151">
        <v>16396</v>
      </c>
      <c r="M2151">
        <v>62880</v>
      </c>
      <c r="N2151" s="6" t="str">
        <f t="shared" si="33"/>
        <v>A3_R2_C2Bretagne2035_2050RésineuxPublic</v>
      </c>
    </row>
    <row r="2152" spans="1:14" x14ac:dyDescent="0.3">
      <c r="A2152" t="s">
        <v>222</v>
      </c>
      <c r="B2152" t="s">
        <v>29</v>
      </c>
      <c r="C2152" t="s">
        <v>215</v>
      </c>
      <c r="D2152" t="s">
        <v>114</v>
      </c>
      <c r="E2152" t="s">
        <v>112</v>
      </c>
      <c r="F2152">
        <v>196171</v>
      </c>
      <c r="G2152">
        <v>735836</v>
      </c>
      <c r="H2152">
        <v>21785</v>
      </c>
      <c r="I2152">
        <v>757</v>
      </c>
      <c r="J2152">
        <v>441083</v>
      </c>
      <c r="K2152">
        <v>805838</v>
      </c>
      <c r="L2152">
        <v>313374</v>
      </c>
      <c r="M2152">
        <v>1882354</v>
      </c>
      <c r="N2152" s="6" t="str">
        <f t="shared" si="33"/>
        <v>A3_R2_C2Bretagne2035_2050FeuillusPrivé</v>
      </c>
    </row>
    <row r="2153" spans="1:14" x14ac:dyDescent="0.3">
      <c r="A2153" t="s">
        <v>222</v>
      </c>
      <c r="B2153" t="s">
        <v>29</v>
      </c>
      <c r="C2153" t="s">
        <v>215</v>
      </c>
      <c r="D2153" t="s">
        <v>114</v>
      </c>
      <c r="E2153" t="s">
        <v>113</v>
      </c>
      <c r="F2153">
        <v>30296</v>
      </c>
      <c r="G2153">
        <v>82445</v>
      </c>
      <c r="H2153">
        <v>11915</v>
      </c>
      <c r="I2153">
        <v>0</v>
      </c>
      <c r="J2153">
        <v>-18746</v>
      </c>
      <c r="K2153">
        <v>102938</v>
      </c>
      <c r="L2153">
        <v>21021</v>
      </c>
      <c r="M2153">
        <v>85562</v>
      </c>
      <c r="N2153" s="6" t="str">
        <f t="shared" si="33"/>
        <v>A3_R2_C2Bretagne2035_2050FeuillusPublic</v>
      </c>
    </row>
    <row r="2154" spans="1:14" x14ac:dyDescent="0.3">
      <c r="A2154" t="s">
        <v>222</v>
      </c>
      <c r="B2154" t="s">
        <v>30</v>
      </c>
      <c r="C2154" t="s">
        <v>214</v>
      </c>
      <c r="D2154" t="s">
        <v>115</v>
      </c>
      <c r="E2154" t="s">
        <v>112</v>
      </c>
      <c r="F2154">
        <v>285829</v>
      </c>
      <c r="G2154">
        <v>107459</v>
      </c>
      <c r="H2154">
        <v>26742</v>
      </c>
      <c r="I2154">
        <v>0</v>
      </c>
      <c r="J2154">
        <v>22781</v>
      </c>
      <c r="K2154">
        <v>405359</v>
      </c>
      <c r="L2154">
        <v>137370</v>
      </c>
      <c r="M2154">
        <v>603536</v>
      </c>
      <c r="N2154" s="6" t="str">
        <f t="shared" si="33"/>
        <v>A3_R2_C3Bretagne2020_2035RésineuxPrivé</v>
      </c>
    </row>
    <row r="2155" spans="1:14" x14ac:dyDescent="0.3">
      <c r="A2155" t="s">
        <v>222</v>
      </c>
      <c r="B2155" t="s">
        <v>30</v>
      </c>
      <c r="C2155" t="s">
        <v>214</v>
      </c>
      <c r="D2155" t="s">
        <v>115</v>
      </c>
      <c r="E2155" t="s">
        <v>113</v>
      </c>
      <c r="F2155">
        <v>53033</v>
      </c>
      <c r="G2155">
        <v>17675</v>
      </c>
      <c r="H2155">
        <v>19615</v>
      </c>
      <c r="I2155">
        <v>0</v>
      </c>
      <c r="J2155">
        <v>-4463</v>
      </c>
      <c r="K2155">
        <v>72812</v>
      </c>
      <c r="L2155">
        <v>17468</v>
      </c>
      <c r="M2155">
        <v>76556</v>
      </c>
      <c r="N2155" s="6" t="str">
        <f t="shared" si="33"/>
        <v>A3_R2_C3Bretagne2020_2035RésineuxPublic</v>
      </c>
    </row>
    <row r="2156" spans="1:14" x14ac:dyDescent="0.3">
      <c r="A2156" t="s">
        <v>222</v>
      </c>
      <c r="B2156" t="s">
        <v>30</v>
      </c>
      <c r="C2156" t="s">
        <v>214</v>
      </c>
      <c r="D2156" t="s">
        <v>114</v>
      </c>
      <c r="E2156" t="s">
        <v>112</v>
      </c>
      <c r="F2156">
        <v>166346</v>
      </c>
      <c r="G2156">
        <v>483244</v>
      </c>
      <c r="H2156">
        <v>9799</v>
      </c>
      <c r="I2156">
        <v>25370</v>
      </c>
      <c r="J2156">
        <v>428140</v>
      </c>
      <c r="K2156">
        <v>584710</v>
      </c>
      <c r="L2156">
        <v>348217</v>
      </c>
      <c r="M2156">
        <v>1656772</v>
      </c>
      <c r="N2156" s="6" t="str">
        <f t="shared" si="33"/>
        <v>A3_R2_C3Bretagne2020_2035FeuillusPrivé</v>
      </c>
    </row>
    <row r="2157" spans="1:14" x14ac:dyDescent="0.3">
      <c r="A2157" t="s">
        <v>222</v>
      </c>
      <c r="B2157" t="s">
        <v>30</v>
      </c>
      <c r="C2157" t="s">
        <v>214</v>
      </c>
      <c r="D2157" t="s">
        <v>114</v>
      </c>
      <c r="E2157" t="s">
        <v>113</v>
      </c>
      <c r="F2157">
        <v>25962</v>
      </c>
      <c r="G2157">
        <v>78181</v>
      </c>
      <c r="H2157">
        <v>11345</v>
      </c>
      <c r="I2157">
        <v>0</v>
      </c>
      <c r="J2157">
        <v>-13422</v>
      </c>
      <c r="K2157">
        <v>95728</v>
      </c>
      <c r="L2157">
        <v>27321</v>
      </c>
      <c r="M2157">
        <v>93531</v>
      </c>
      <c r="N2157" s="6" t="str">
        <f t="shared" si="33"/>
        <v>A3_R2_C3Bretagne2020_2035FeuillusPublic</v>
      </c>
    </row>
    <row r="2158" spans="1:14" x14ac:dyDescent="0.3">
      <c r="A2158" t="s">
        <v>222</v>
      </c>
      <c r="B2158" t="s">
        <v>30</v>
      </c>
      <c r="C2158" t="s">
        <v>215</v>
      </c>
      <c r="D2158" t="s">
        <v>115</v>
      </c>
      <c r="E2158" t="s">
        <v>112</v>
      </c>
      <c r="F2158">
        <v>269795</v>
      </c>
      <c r="G2158">
        <v>97945</v>
      </c>
      <c r="H2158">
        <v>21292</v>
      </c>
      <c r="I2158">
        <v>3519</v>
      </c>
      <c r="J2158">
        <v>-712</v>
      </c>
      <c r="K2158">
        <v>377114</v>
      </c>
      <c r="L2158">
        <v>103774</v>
      </c>
      <c r="M2158">
        <v>471895</v>
      </c>
      <c r="N2158" s="6" t="str">
        <f t="shared" si="33"/>
        <v>A3_R2_C3Bretagne2035_2050RésineuxPrivé</v>
      </c>
    </row>
    <row r="2159" spans="1:14" x14ac:dyDescent="0.3">
      <c r="A2159" t="s">
        <v>222</v>
      </c>
      <c r="B2159" t="s">
        <v>30</v>
      </c>
      <c r="C2159" t="s">
        <v>215</v>
      </c>
      <c r="D2159" t="s">
        <v>115</v>
      </c>
      <c r="E2159" t="s">
        <v>113</v>
      </c>
      <c r="F2159">
        <v>49835</v>
      </c>
      <c r="G2159">
        <v>15596</v>
      </c>
      <c r="H2159">
        <v>22102</v>
      </c>
      <c r="I2159">
        <v>0</v>
      </c>
      <c r="J2159">
        <v>-9024</v>
      </c>
      <c r="K2159">
        <v>67118</v>
      </c>
      <c r="L2159">
        <v>20170</v>
      </c>
      <c r="M2159">
        <v>59602</v>
      </c>
      <c r="N2159" s="6" t="str">
        <f t="shared" si="33"/>
        <v>A3_R2_C3Bretagne2035_2050RésineuxPublic</v>
      </c>
    </row>
    <row r="2160" spans="1:14" x14ac:dyDescent="0.3">
      <c r="A2160" t="s">
        <v>222</v>
      </c>
      <c r="B2160" t="s">
        <v>30</v>
      </c>
      <c r="C2160" t="s">
        <v>215</v>
      </c>
      <c r="D2160" t="s">
        <v>114</v>
      </c>
      <c r="E2160" t="s">
        <v>112</v>
      </c>
      <c r="F2160">
        <v>155800</v>
      </c>
      <c r="G2160">
        <v>544874</v>
      </c>
      <c r="H2160">
        <v>11845</v>
      </c>
      <c r="I2160">
        <v>625</v>
      </c>
      <c r="J2160">
        <v>424709</v>
      </c>
      <c r="K2160">
        <v>606183</v>
      </c>
      <c r="L2160">
        <v>397028</v>
      </c>
      <c r="M2160">
        <v>1724322</v>
      </c>
      <c r="N2160" s="6" t="str">
        <f t="shared" si="33"/>
        <v>A3_R2_C3Bretagne2035_2050FeuillusPrivé</v>
      </c>
    </row>
    <row r="2161" spans="1:14" x14ac:dyDescent="0.3">
      <c r="A2161" t="s">
        <v>222</v>
      </c>
      <c r="B2161" t="s">
        <v>30</v>
      </c>
      <c r="C2161" t="s">
        <v>215</v>
      </c>
      <c r="D2161" t="s">
        <v>114</v>
      </c>
      <c r="E2161" t="s">
        <v>113</v>
      </c>
      <c r="F2161">
        <v>26567</v>
      </c>
      <c r="G2161">
        <v>71607</v>
      </c>
      <c r="H2161">
        <v>13603</v>
      </c>
      <c r="I2161">
        <v>0</v>
      </c>
      <c r="J2161">
        <v>-15294</v>
      </c>
      <c r="K2161">
        <v>89669</v>
      </c>
      <c r="L2161">
        <v>23552</v>
      </c>
      <c r="M2161">
        <v>81617</v>
      </c>
      <c r="N2161" s="6" t="str">
        <f t="shared" si="33"/>
        <v>A3_R2_C3Bretagne2035_2050FeuillusPublic</v>
      </c>
    </row>
    <row r="2162" spans="1:14" x14ac:dyDescent="0.3">
      <c r="A2162" t="s">
        <v>222</v>
      </c>
      <c r="B2162" t="s">
        <v>31</v>
      </c>
      <c r="C2162" t="s">
        <v>214</v>
      </c>
      <c r="D2162" t="s">
        <v>115</v>
      </c>
      <c r="E2162" t="s">
        <v>112</v>
      </c>
      <c r="F2162">
        <v>317161</v>
      </c>
      <c r="G2162">
        <v>119564</v>
      </c>
      <c r="H2162">
        <v>20893</v>
      </c>
      <c r="I2162">
        <v>32239</v>
      </c>
      <c r="J2162">
        <v>43069</v>
      </c>
      <c r="K2162">
        <v>449676</v>
      </c>
      <c r="L2162">
        <v>104831</v>
      </c>
      <c r="M2162">
        <v>673537</v>
      </c>
      <c r="N2162" s="6" t="str">
        <f t="shared" si="33"/>
        <v>B1_R1_C1Bretagne2020_2035RésineuxPrivé</v>
      </c>
    </row>
    <row r="2163" spans="1:14" x14ac:dyDescent="0.3">
      <c r="A2163" t="s">
        <v>222</v>
      </c>
      <c r="B2163" t="s">
        <v>31</v>
      </c>
      <c r="C2163" t="s">
        <v>214</v>
      </c>
      <c r="D2163" t="s">
        <v>115</v>
      </c>
      <c r="E2163" t="s">
        <v>113</v>
      </c>
      <c r="F2163">
        <v>53586</v>
      </c>
      <c r="G2163">
        <v>18249</v>
      </c>
      <c r="H2163">
        <v>12977</v>
      </c>
      <c r="I2163">
        <v>0</v>
      </c>
      <c r="J2163">
        <v>-722</v>
      </c>
      <c r="K2163">
        <v>74030</v>
      </c>
      <c r="L2163">
        <v>12272</v>
      </c>
      <c r="M2163">
        <v>83613</v>
      </c>
      <c r="N2163" s="6" t="str">
        <f t="shared" si="33"/>
        <v>B1_R1_C1Bretagne2020_2035RésineuxPublic</v>
      </c>
    </row>
    <row r="2164" spans="1:14" x14ac:dyDescent="0.3">
      <c r="A2164" t="s">
        <v>222</v>
      </c>
      <c r="B2164" t="s">
        <v>31</v>
      </c>
      <c r="C2164" t="s">
        <v>214</v>
      </c>
      <c r="D2164" t="s">
        <v>114</v>
      </c>
      <c r="E2164" t="s">
        <v>112</v>
      </c>
      <c r="F2164">
        <v>180034</v>
      </c>
      <c r="G2164">
        <v>544568</v>
      </c>
      <c r="H2164">
        <v>11486</v>
      </c>
      <c r="I2164">
        <v>53862</v>
      </c>
      <c r="J2164">
        <v>522619</v>
      </c>
      <c r="K2164">
        <v>650039</v>
      </c>
      <c r="L2164">
        <v>240012</v>
      </c>
      <c r="M2164">
        <v>1801979</v>
      </c>
      <c r="N2164" s="6" t="str">
        <f t="shared" si="33"/>
        <v>B1_R1_C1Bretagne2020_2035FeuillusPrivé</v>
      </c>
    </row>
    <row r="2165" spans="1:14" x14ac:dyDescent="0.3">
      <c r="A2165" t="s">
        <v>222</v>
      </c>
      <c r="B2165" t="s">
        <v>31</v>
      </c>
      <c r="C2165" t="s">
        <v>214</v>
      </c>
      <c r="D2165" t="s">
        <v>114</v>
      </c>
      <c r="E2165" t="s">
        <v>113</v>
      </c>
      <c r="F2165">
        <v>27491</v>
      </c>
      <c r="G2165">
        <v>84084</v>
      </c>
      <c r="H2165">
        <v>7289</v>
      </c>
      <c r="I2165">
        <v>3166</v>
      </c>
      <c r="J2165">
        <v>-8743</v>
      </c>
      <c r="K2165">
        <v>102525</v>
      </c>
      <c r="L2165">
        <v>18744</v>
      </c>
      <c r="M2165">
        <v>100870</v>
      </c>
      <c r="N2165" s="6" t="str">
        <f t="shared" si="33"/>
        <v>B1_R1_C1Bretagne2020_2035FeuillusPublic</v>
      </c>
    </row>
    <row r="2166" spans="1:14" x14ac:dyDescent="0.3">
      <c r="A2166" t="s">
        <v>222</v>
      </c>
      <c r="B2166" t="s">
        <v>31</v>
      </c>
      <c r="C2166" t="s">
        <v>215</v>
      </c>
      <c r="D2166" t="s">
        <v>115</v>
      </c>
      <c r="E2166" t="s">
        <v>112</v>
      </c>
      <c r="F2166">
        <v>312236</v>
      </c>
      <c r="G2166">
        <v>119107</v>
      </c>
      <c r="H2166">
        <v>10115</v>
      </c>
      <c r="I2166">
        <v>27081</v>
      </c>
      <c r="J2166">
        <v>46668</v>
      </c>
      <c r="K2166">
        <v>442238</v>
      </c>
      <c r="L2166">
        <v>69548</v>
      </c>
      <c r="M2166">
        <v>642894</v>
      </c>
      <c r="N2166" s="6" t="str">
        <f t="shared" si="33"/>
        <v>B1_R1_C1Bretagne2035_2050RésineuxPrivé</v>
      </c>
    </row>
    <row r="2167" spans="1:14" x14ac:dyDescent="0.3">
      <c r="A2167" t="s">
        <v>222</v>
      </c>
      <c r="B2167" t="s">
        <v>31</v>
      </c>
      <c r="C2167" t="s">
        <v>215</v>
      </c>
      <c r="D2167" t="s">
        <v>115</v>
      </c>
      <c r="E2167" t="s">
        <v>113</v>
      </c>
      <c r="F2167">
        <v>53337</v>
      </c>
      <c r="G2167">
        <v>17376</v>
      </c>
      <c r="H2167">
        <v>11325</v>
      </c>
      <c r="I2167">
        <v>811</v>
      </c>
      <c r="J2167">
        <v>-2876</v>
      </c>
      <c r="K2167">
        <v>72578</v>
      </c>
      <c r="L2167">
        <v>11042</v>
      </c>
      <c r="M2167">
        <v>74018</v>
      </c>
      <c r="N2167" s="6" t="str">
        <f t="shared" si="33"/>
        <v>B1_R1_C1Bretagne2035_2050RésineuxPublic</v>
      </c>
    </row>
    <row r="2168" spans="1:14" x14ac:dyDescent="0.3">
      <c r="A2168" t="s">
        <v>222</v>
      </c>
      <c r="B2168" t="s">
        <v>31</v>
      </c>
      <c r="C2168" t="s">
        <v>215</v>
      </c>
      <c r="D2168" t="s">
        <v>114</v>
      </c>
      <c r="E2168" t="s">
        <v>112</v>
      </c>
      <c r="F2168">
        <v>179294</v>
      </c>
      <c r="G2168">
        <v>644022</v>
      </c>
      <c r="H2168">
        <v>7168</v>
      </c>
      <c r="I2168">
        <v>5426</v>
      </c>
      <c r="J2168">
        <v>690336</v>
      </c>
      <c r="K2168">
        <v>713354</v>
      </c>
      <c r="L2168">
        <v>216290</v>
      </c>
      <c r="M2168">
        <v>2161831</v>
      </c>
      <c r="N2168" s="6" t="str">
        <f t="shared" si="33"/>
        <v>B1_R1_C1Bretagne2035_2050FeuillusPrivé</v>
      </c>
    </row>
    <row r="2169" spans="1:14" x14ac:dyDescent="0.3">
      <c r="A2169" t="s">
        <v>222</v>
      </c>
      <c r="B2169" t="s">
        <v>31</v>
      </c>
      <c r="C2169" t="s">
        <v>215</v>
      </c>
      <c r="D2169" t="s">
        <v>114</v>
      </c>
      <c r="E2169" t="s">
        <v>113</v>
      </c>
      <c r="F2169">
        <v>28339</v>
      </c>
      <c r="G2169">
        <v>78175</v>
      </c>
      <c r="H2169">
        <v>6563</v>
      </c>
      <c r="I2169">
        <v>150</v>
      </c>
      <c r="J2169">
        <v>-6630</v>
      </c>
      <c r="K2169">
        <v>97315</v>
      </c>
      <c r="L2169">
        <v>12718</v>
      </c>
      <c r="M2169">
        <v>94793</v>
      </c>
      <c r="N2169" s="6" t="str">
        <f t="shared" si="33"/>
        <v>B1_R1_C1Bretagne2035_2050FeuillusPublic</v>
      </c>
    </row>
    <row r="2170" spans="1:14" x14ac:dyDescent="0.3">
      <c r="A2170" t="s">
        <v>222</v>
      </c>
      <c r="B2170" t="s">
        <v>33</v>
      </c>
      <c r="C2170" t="s">
        <v>214</v>
      </c>
      <c r="D2170" t="s">
        <v>115</v>
      </c>
      <c r="E2170" t="s">
        <v>112</v>
      </c>
      <c r="F2170">
        <v>318041</v>
      </c>
      <c r="G2170">
        <v>119861</v>
      </c>
      <c r="H2170">
        <v>21022</v>
      </c>
      <c r="I2170">
        <v>32239</v>
      </c>
      <c r="J2170">
        <v>42703</v>
      </c>
      <c r="K2170">
        <v>450918</v>
      </c>
      <c r="L2170">
        <v>104672</v>
      </c>
      <c r="M2170">
        <v>673448</v>
      </c>
      <c r="N2170" s="6" t="str">
        <f t="shared" si="33"/>
        <v>B1_R1_C2Bretagne2020_2035RésineuxPrivé</v>
      </c>
    </row>
    <row r="2171" spans="1:14" x14ac:dyDescent="0.3">
      <c r="A2171" t="s">
        <v>222</v>
      </c>
      <c r="B2171" t="s">
        <v>33</v>
      </c>
      <c r="C2171" t="s">
        <v>214</v>
      </c>
      <c r="D2171" t="s">
        <v>115</v>
      </c>
      <c r="E2171" t="s">
        <v>113</v>
      </c>
      <c r="F2171">
        <v>53156</v>
      </c>
      <c r="G2171">
        <v>18106</v>
      </c>
      <c r="H2171">
        <v>12990</v>
      </c>
      <c r="I2171">
        <v>0</v>
      </c>
      <c r="J2171">
        <v>-512</v>
      </c>
      <c r="K2171">
        <v>73439</v>
      </c>
      <c r="L2171">
        <v>12280</v>
      </c>
      <c r="M2171">
        <v>83662</v>
      </c>
      <c r="N2171" s="6" t="str">
        <f t="shared" si="33"/>
        <v>B1_R1_C2Bretagne2020_2035RésineuxPublic</v>
      </c>
    </row>
    <row r="2172" spans="1:14" x14ac:dyDescent="0.3">
      <c r="A2172" t="s">
        <v>222</v>
      </c>
      <c r="B2172" t="s">
        <v>33</v>
      </c>
      <c r="C2172" t="s">
        <v>214</v>
      </c>
      <c r="D2172" t="s">
        <v>114</v>
      </c>
      <c r="E2172" t="s">
        <v>112</v>
      </c>
      <c r="F2172">
        <v>181129</v>
      </c>
      <c r="G2172">
        <v>551952</v>
      </c>
      <c r="H2172">
        <v>11788</v>
      </c>
      <c r="I2172">
        <v>53862</v>
      </c>
      <c r="J2172">
        <v>518593</v>
      </c>
      <c r="K2172">
        <v>657355</v>
      </c>
      <c r="L2172">
        <v>239602</v>
      </c>
      <c r="M2172">
        <v>1801426</v>
      </c>
      <c r="N2172" s="6" t="str">
        <f t="shared" si="33"/>
        <v>B1_R1_C2Bretagne2020_2035FeuillusPrivé</v>
      </c>
    </row>
    <row r="2173" spans="1:14" x14ac:dyDescent="0.3">
      <c r="A2173" t="s">
        <v>222</v>
      </c>
      <c r="B2173" t="s">
        <v>33</v>
      </c>
      <c r="C2173" t="s">
        <v>214</v>
      </c>
      <c r="D2173" t="s">
        <v>114</v>
      </c>
      <c r="E2173" t="s">
        <v>113</v>
      </c>
      <c r="F2173">
        <v>27378</v>
      </c>
      <c r="G2173">
        <v>83688</v>
      </c>
      <c r="H2173">
        <v>7292</v>
      </c>
      <c r="I2173">
        <v>3166</v>
      </c>
      <c r="J2173">
        <v>-8491</v>
      </c>
      <c r="K2173">
        <v>102055</v>
      </c>
      <c r="L2173">
        <v>18751</v>
      </c>
      <c r="M2173">
        <v>100896</v>
      </c>
      <c r="N2173" s="6" t="str">
        <f t="shared" si="33"/>
        <v>B1_R1_C2Bretagne2020_2035FeuillusPublic</v>
      </c>
    </row>
    <row r="2174" spans="1:14" x14ac:dyDescent="0.3">
      <c r="A2174" t="s">
        <v>222</v>
      </c>
      <c r="B2174" t="s">
        <v>33</v>
      </c>
      <c r="C2174" t="s">
        <v>215</v>
      </c>
      <c r="D2174" t="s">
        <v>115</v>
      </c>
      <c r="E2174" t="s">
        <v>112</v>
      </c>
      <c r="F2174">
        <v>309985</v>
      </c>
      <c r="G2174">
        <v>117362</v>
      </c>
      <c r="H2174">
        <v>17840</v>
      </c>
      <c r="I2174">
        <v>26499</v>
      </c>
      <c r="J2174">
        <v>17161</v>
      </c>
      <c r="K2174">
        <v>438190</v>
      </c>
      <c r="L2174">
        <v>107568</v>
      </c>
      <c r="M2174">
        <v>588409</v>
      </c>
      <c r="N2174" s="6" t="str">
        <f t="shared" si="33"/>
        <v>B1_R1_C2Bretagne2035_2050RésineuxPrivé</v>
      </c>
    </row>
    <row r="2175" spans="1:14" x14ac:dyDescent="0.3">
      <c r="A2175" t="s">
        <v>222</v>
      </c>
      <c r="B2175" t="s">
        <v>33</v>
      </c>
      <c r="C2175" t="s">
        <v>215</v>
      </c>
      <c r="D2175" t="s">
        <v>115</v>
      </c>
      <c r="E2175" t="s">
        <v>113</v>
      </c>
      <c r="F2175">
        <v>56740</v>
      </c>
      <c r="G2175">
        <v>17848</v>
      </c>
      <c r="H2175">
        <v>19001</v>
      </c>
      <c r="I2175">
        <v>794</v>
      </c>
      <c r="J2175">
        <v>-8501</v>
      </c>
      <c r="K2175">
        <v>76492</v>
      </c>
      <c r="L2175">
        <v>17369</v>
      </c>
      <c r="M2175">
        <v>67604</v>
      </c>
      <c r="N2175" s="6" t="str">
        <f t="shared" si="33"/>
        <v>B1_R1_C2Bretagne2035_2050RésineuxPublic</v>
      </c>
    </row>
    <row r="2176" spans="1:14" x14ac:dyDescent="0.3">
      <c r="A2176" t="s">
        <v>222</v>
      </c>
      <c r="B2176" t="s">
        <v>33</v>
      </c>
      <c r="C2176" t="s">
        <v>215</v>
      </c>
      <c r="D2176" t="s">
        <v>114</v>
      </c>
      <c r="E2176" t="s">
        <v>112</v>
      </c>
      <c r="F2176">
        <v>177694</v>
      </c>
      <c r="G2176">
        <v>635211</v>
      </c>
      <c r="H2176">
        <v>12436</v>
      </c>
      <c r="I2176">
        <v>5346</v>
      </c>
      <c r="J2176">
        <v>530321</v>
      </c>
      <c r="K2176">
        <v>704082</v>
      </c>
      <c r="L2176">
        <v>350894</v>
      </c>
      <c r="M2176">
        <v>1977988</v>
      </c>
      <c r="N2176" s="6" t="str">
        <f t="shared" si="33"/>
        <v>B1_R1_C2Bretagne2035_2050FeuillusPrivé</v>
      </c>
    </row>
    <row r="2177" spans="1:14" x14ac:dyDescent="0.3">
      <c r="A2177" t="s">
        <v>222</v>
      </c>
      <c r="B2177" t="s">
        <v>33</v>
      </c>
      <c r="C2177" t="s">
        <v>215</v>
      </c>
      <c r="D2177" t="s">
        <v>114</v>
      </c>
      <c r="E2177" t="s">
        <v>113</v>
      </c>
      <c r="F2177">
        <v>29161</v>
      </c>
      <c r="G2177">
        <v>78737</v>
      </c>
      <c r="H2177">
        <v>12303</v>
      </c>
      <c r="I2177">
        <v>147</v>
      </c>
      <c r="J2177">
        <v>-16953</v>
      </c>
      <c r="K2177">
        <v>98538</v>
      </c>
      <c r="L2177">
        <v>22774</v>
      </c>
      <c r="M2177">
        <v>86207</v>
      </c>
      <c r="N2177" s="6" t="str">
        <f t="shared" si="33"/>
        <v>B1_R1_C2Bretagne2035_2050FeuillusPublic</v>
      </c>
    </row>
    <row r="2178" spans="1:14" x14ac:dyDescent="0.3">
      <c r="A2178" t="s">
        <v>222</v>
      </c>
      <c r="B2178" t="s">
        <v>35</v>
      </c>
      <c r="C2178" t="s">
        <v>214</v>
      </c>
      <c r="D2178" t="s">
        <v>115</v>
      </c>
      <c r="E2178" t="s">
        <v>112</v>
      </c>
      <c r="F2178">
        <v>315380</v>
      </c>
      <c r="G2178">
        <v>118995</v>
      </c>
      <c r="H2178">
        <v>28141</v>
      </c>
      <c r="I2178">
        <v>32060</v>
      </c>
      <c r="J2178">
        <v>11102</v>
      </c>
      <c r="K2178">
        <v>447344</v>
      </c>
      <c r="L2178">
        <v>140929</v>
      </c>
      <c r="M2178">
        <v>614832</v>
      </c>
      <c r="N2178" s="6" t="str">
        <f t="shared" si="33"/>
        <v>B1_R1_C3Bretagne2020_2035RésineuxPrivé</v>
      </c>
    </row>
    <row r="2179" spans="1:14" x14ac:dyDescent="0.3">
      <c r="A2179" t="s">
        <v>222</v>
      </c>
      <c r="B2179" t="s">
        <v>35</v>
      </c>
      <c r="C2179" t="s">
        <v>214</v>
      </c>
      <c r="D2179" t="s">
        <v>115</v>
      </c>
      <c r="E2179" t="s">
        <v>113</v>
      </c>
      <c r="F2179">
        <v>56649</v>
      </c>
      <c r="G2179">
        <v>19004</v>
      </c>
      <c r="H2179">
        <v>19261</v>
      </c>
      <c r="I2179">
        <v>0</v>
      </c>
      <c r="J2179">
        <v>-6072</v>
      </c>
      <c r="K2179">
        <v>77920</v>
      </c>
      <c r="L2179">
        <v>17482</v>
      </c>
      <c r="M2179">
        <v>76891</v>
      </c>
      <c r="N2179" s="6" t="str">
        <f t="shared" ref="N2179:N2242" si="34">B2179&amp;A2179&amp;C2179&amp;D2179&amp;E2179</f>
        <v>B1_R1_C3Bretagne2020_2035RésineuxPublic</v>
      </c>
    </row>
    <row r="2180" spans="1:14" x14ac:dyDescent="0.3">
      <c r="A2180" t="s">
        <v>222</v>
      </c>
      <c r="B2180" t="s">
        <v>35</v>
      </c>
      <c r="C2180" t="s">
        <v>214</v>
      </c>
      <c r="D2180" t="s">
        <v>114</v>
      </c>
      <c r="E2180" t="s">
        <v>112</v>
      </c>
      <c r="F2180">
        <v>178433</v>
      </c>
      <c r="G2180">
        <v>540937</v>
      </c>
      <c r="H2180">
        <v>15103</v>
      </c>
      <c r="I2180">
        <v>53216</v>
      </c>
      <c r="J2180">
        <v>395140</v>
      </c>
      <c r="K2180">
        <v>645565</v>
      </c>
      <c r="L2180">
        <v>341005</v>
      </c>
      <c r="M2180">
        <v>1649421</v>
      </c>
      <c r="N2180" s="6" t="str">
        <f t="shared" si="34"/>
        <v>B1_R1_C3Bretagne2020_2035FeuillusPrivé</v>
      </c>
    </row>
    <row r="2181" spans="1:14" x14ac:dyDescent="0.3">
      <c r="A2181" t="s">
        <v>222</v>
      </c>
      <c r="B2181" t="s">
        <v>35</v>
      </c>
      <c r="C2181" t="s">
        <v>214</v>
      </c>
      <c r="D2181" t="s">
        <v>114</v>
      </c>
      <c r="E2181" t="s">
        <v>113</v>
      </c>
      <c r="F2181">
        <v>28129</v>
      </c>
      <c r="G2181">
        <v>84565</v>
      </c>
      <c r="H2181">
        <v>11132</v>
      </c>
      <c r="I2181">
        <v>3142</v>
      </c>
      <c r="J2181">
        <v>-17508</v>
      </c>
      <c r="K2181">
        <v>103515</v>
      </c>
      <c r="L2181">
        <v>26657</v>
      </c>
      <c r="M2181">
        <v>92834</v>
      </c>
      <c r="N2181" s="6" t="str">
        <f t="shared" si="34"/>
        <v>B1_R1_C3Bretagne2020_2035FeuillusPublic</v>
      </c>
    </row>
    <row r="2182" spans="1:14" x14ac:dyDescent="0.3">
      <c r="A2182" t="s">
        <v>222</v>
      </c>
      <c r="B2182" t="s">
        <v>35</v>
      </c>
      <c r="C2182" t="s">
        <v>215</v>
      </c>
      <c r="D2182" t="s">
        <v>115</v>
      </c>
      <c r="E2182" t="s">
        <v>112</v>
      </c>
      <c r="F2182">
        <v>307627</v>
      </c>
      <c r="G2182">
        <v>113315</v>
      </c>
      <c r="H2182">
        <v>23401</v>
      </c>
      <c r="I2182">
        <v>22162</v>
      </c>
      <c r="J2182">
        <v>-13669</v>
      </c>
      <c r="K2182">
        <v>431550</v>
      </c>
      <c r="L2182">
        <v>127976</v>
      </c>
      <c r="M2182">
        <v>513017</v>
      </c>
      <c r="N2182" s="6" t="str">
        <f t="shared" si="34"/>
        <v>B1_R1_C3Bretagne2035_2050RésineuxPrivé</v>
      </c>
    </row>
    <row r="2183" spans="1:14" x14ac:dyDescent="0.3">
      <c r="A2183" t="s">
        <v>222</v>
      </c>
      <c r="B2183" t="s">
        <v>35</v>
      </c>
      <c r="C2183" t="s">
        <v>215</v>
      </c>
      <c r="D2183" t="s">
        <v>115</v>
      </c>
      <c r="E2183" t="s">
        <v>113</v>
      </c>
      <c r="F2183">
        <v>54799</v>
      </c>
      <c r="G2183">
        <v>18147</v>
      </c>
      <c r="H2183">
        <v>19652</v>
      </c>
      <c r="I2183">
        <v>665</v>
      </c>
      <c r="J2183">
        <v>-11524</v>
      </c>
      <c r="K2183">
        <v>74899</v>
      </c>
      <c r="L2183">
        <v>18883</v>
      </c>
      <c r="M2183">
        <v>58413</v>
      </c>
      <c r="N2183" s="6" t="str">
        <f t="shared" si="34"/>
        <v>B1_R1_C3Bretagne2035_2050RésineuxPublic</v>
      </c>
    </row>
    <row r="2184" spans="1:14" x14ac:dyDescent="0.3">
      <c r="A2184" t="s">
        <v>222</v>
      </c>
      <c r="B2184" t="s">
        <v>35</v>
      </c>
      <c r="C2184" t="s">
        <v>215</v>
      </c>
      <c r="D2184" t="s">
        <v>114</v>
      </c>
      <c r="E2184" t="s">
        <v>112</v>
      </c>
      <c r="F2184">
        <v>185792</v>
      </c>
      <c r="G2184">
        <v>653760</v>
      </c>
      <c r="H2184">
        <v>20524</v>
      </c>
      <c r="I2184">
        <v>4745</v>
      </c>
      <c r="J2184">
        <v>363742</v>
      </c>
      <c r="K2184">
        <v>724261</v>
      </c>
      <c r="L2184">
        <v>386837</v>
      </c>
      <c r="M2184">
        <v>1724510</v>
      </c>
      <c r="N2184" s="6" t="str">
        <f t="shared" si="34"/>
        <v>B1_R1_C3Bretagne2035_2050FeuillusPrivé</v>
      </c>
    </row>
    <row r="2185" spans="1:14" x14ac:dyDescent="0.3">
      <c r="A2185" t="s">
        <v>222</v>
      </c>
      <c r="B2185" t="s">
        <v>35</v>
      </c>
      <c r="C2185" t="s">
        <v>215</v>
      </c>
      <c r="D2185" t="s">
        <v>114</v>
      </c>
      <c r="E2185" t="s">
        <v>113</v>
      </c>
      <c r="F2185">
        <v>28834</v>
      </c>
      <c r="G2185">
        <v>78543</v>
      </c>
      <c r="H2185">
        <v>12850</v>
      </c>
      <c r="I2185">
        <v>121</v>
      </c>
      <c r="J2185">
        <v>-19703</v>
      </c>
      <c r="K2185">
        <v>98117</v>
      </c>
      <c r="L2185">
        <v>22117</v>
      </c>
      <c r="M2185">
        <v>80169</v>
      </c>
      <c r="N2185" s="6" t="str">
        <f t="shared" si="34"/>
        <v>B1_R1_C3Bretagne2035_2050FeuillusPublic</v>
      </c>
    </row>
    <row r="2186" spans="1:14" x14ac:dyDescent="0.3">
      <c r="A2186" t="s">
        <v>222</v>
      </c>
      <c r="B2186" t="s">
        <v>37</v>
      </c>
      <c r="C2186" t="s">
        <v>214</v>
      </c>
      <c r="D2186" t="s">
        <v>115</v>
      </c>
      <c r="E2186" t="s">
        <v>112</v>
      </c>
      <c r="F2186">
        <v>306488</v>
      </c>
      <c r="G2186">
        <v>115548</v>
      </c>
      <c r="H2186">
        <v>21111</v>
      </c>
      <c r="I2186">
        <v>0</v>
      </c>
      <c r="J2186">
        <v>45706</v>
      </c>
      <c r="K2186">
        <v>435077</v>
      </c>
      <c r="L2186">
        <v>96985</v>
      </c>
      <c r="M2186">
        <v>657835</v>
      </c>
      <c r="N2186" s="6" t="str">
        <f t="shared" si="34"/>
        <v>B1_R2_C1Bretagne2020_2035RésineuxPrivé</v>
      </c>
    </row>
    <row r="2187" spans="1:14" x14ac:dyDescent="0.3">
      <c r="A2187" t="s">
        <v>222</v>
      </c>
      <c r="B2187" t="s">
        <v>37</v>
      </c>
      <c r="C2187" t="s">
        <v>214</v>
      </c>
      <c r="D2187" t="s">
        <v>115</v>
      </c>
      <c r="E2187" t="s">
        <v>113</v>
      </c>
      <c r="F2187">
        <v>55091</v>
      </c>
      <c r="G2187">
        <v>18727</v>
      </c>
      <c r="H2187">
        <v>12978</v>
      </c>
      <c r="I2187">
        <v>0</v>
      </c>
      <c r="J2187">
        <v>-1747</v>
      </c>
      <c r="K2187">
        <v>76074</v>
      </c>
      <c r="L2187">
        <v>12025</v>
      </c>
      <c r="M2187">
        <v>82470</v>
      </c>
      <c r="N2187" s="6" t="str">
        <f t="shared" si="34"/>
        <v>B1_R2_C1Bretagne2020_2035RésineuxPublic</v>
      </c>
    </row>
    <row r="2188" spans="1:14" x14ac:dyDescent="0.3">
      <c r="A2188" t="s">
        <v>222</v>
      </c>
      <c r="B2188" t="s">
        <v>37</v>
      </c>
      <c r="C2188" t="s">
        <v>214</v>
      </c>
      <c r="D2188" t="s">
        <v>114</v>
      </c>
      <c r="E2188" t="s">
        <v>112</v>
      </c>
      <c r="F2188">
        <v>180865</v>
      </c>
      <c r="G2188">
        <v>553125</v>
      </c>
      <c r="H2188">
        <v>11771</v>
      </c>
      <c r="I2188">
        <v>25473</v>
      </c>
      <c r="J2188">
        <v>517996</v>
      </c>
      <c r="K2188">
        <v>658519</v>
      </c>
      <c r="L2188">
        <v>236931</v>
      </c>
      <c r="M2188">
        <v>1797687</v>
      </c>
      <c r="N2188" s="6" t="str">
        <f t="shared" si="34"/>
        <v>B1_R2_C1Bretagne2020_2035FeuillusPrivé</v>
      </c>
    </row>
    <row r="2189" spans="1:14" x14ac:dyDescent="0.3">
      <c r="A2189" t="s">
        <v>222</v>
      </c>
      <c r="B2189" t="s">
        <v>37</v>
      </c>
      <c r="C2189" t="s">
        <v>214</v>
      </c>
      <c r="D2189" t="s">
        <v>114</v>
      </c>
      <c r="E2189" t="s">
        <v>113</v>
      </c>
      <c r="F2189">
        <v>27377</v>
      </c>
      <c r="G2189">
        <v>84211</v>
      </c>
      <c r="H2189">
        <v>7236</v>
      </c>
      <c r="I2189">
        <v>0</v>
      </c>
      <c r="J2189">
        <v>-8355</v>
      </c>
      <c r="K2189">
        <v>102620</v>
      </c>
      <c r="L2189">
        <v>18493</v>
      </c>
      <c r="M2189">
        <v>101367</v>
      </c>
      <c r="N2189" s="6" t="str">
        <f t="shared" si="34"/>
        <v>B1_R2_C1Bretagne2020_2035FeuillusPublic</v>
      </c>
    </row>
    <row r="2190" spans="1:14" x14ac:dyDescent="0.3">
      <c r="A2190" t="s">
        <v>222</v>
      </c>
      <c r="B2190" t="s">
        <v>37</v>
      </c>
      <c r="C2190" t="s">
        <v>215</v>
      </c>
      <c r="D2190" t="s">
        <v>115</v>
      </c>
      <c r="E2190" t="s">
        <v>112</v>
      </c>
      <c r="F2190">
        <v>301884</v>
      </c>
      <c r="G2190">
        <v>112375</v>
      </c>
      <c r="H2190">
        <v>10272</v>
      </c>
      <c r="I2190">
        <v>4290</v>
      </c>
      <c r="J2190">
        <v>40822</v>
      </c>
      <c r="K2190">
        <v>424925</v>
      </c>
      <c r="L2190">
        <v>54983</v>
      </c>
      <c r="M2190">
        <v>592918</v>
      </c>
      <c r="N2190" s="6" t="str">
        <f t="shared" si="34"/>
        <v>B1_R2_C1Bretagne2035_2050RésineuxPrivé</v>
      </c>
    </row>
    <row r="2191" spans="1:14" x14ac:dyDescent="0.3">
      <c r="A2191" t="s">
        <v>222</v>
      </c>
      <c r="B2191" t="s">
        <v>37</v>
      </c>
      <c r="C2191" t="s">
        <v>215</v>
      </c>
      <c r="D2191" t="s">
        <v>115</v>
      </c>
      <c r="E2191" t="s">
        <v>113</v>
      </c>
      <c r="F2191">
        <v>52044</v>
      </c>
      <c r="G2191">
        <v>17202</v>
      </c>
      <c r="H2191">
        <v>11018</v>
      </c>
      <c r="I2191">
        <v>0</v>
      </c>
      <c r="J2191">
        <v>-3348</v>
      </c>
      <c r="K2191">
        <v>71101</v>
      </c>
      <c r="L2191">
        <v>10825</v>
      </c>
      <c r="M2191">
        <v>70745</v>
      </c>
      <c r="N2191" s="6" t="str">
        <f t="shared" si="34"/>
        <v>B1_R2_C1Bretagne2035_2050RésineuxPublic</v>
      </c>
    </row>
    <row r="2192" spans="1:14" x14ac:dyDescent="0.3">
      <c r="A2192" t="s">
        <v>222</v>
      </c>
      <c r="B2192" t="s">
        <v>37</v>
      </c>
      <c r="C2192" t="s">
        <v>215</v>
      </c>
      <c r="D2192" t="s">
        <v>114</v>
      </c>
      <c r="E2192" t="s">
        <v>112</v>
      </c>
      <c r="F2192">
        <v>178552</v>
      </c>
      <c r="G2192">
        <v>651359</v>
      </c>
      <c r="H2192">
        <v>7575</v>
      </c>
      <c r="I2192">
        <v>775</v>
      </c>
      <c r="J2192">
        <v>676070</v>
      </c>
      <c r="K2192">
        <v>718271</v>
      </c>
      <c r="L2192">
        <v>210795</v>
      </c>
      <c r="M2192">
        <v>2134352</v>
      </c>
      <c r="N2192" s="6" t="str">
        <f t="shared" si="34"/>
        <v>B1_R2_C1Bretagne2035_2050FeuillusPrivé</v>
      </c>
    </row>
    <row r="2193" spans="1:14" x14ac:dyDescent="0.3">
      <c r="A2193" t="s">
        <v>222</v>
      </c>
      <c r="B2193" t="s">
        <v>37</v>
      </c>
      <c r="C2193" t="s">
        <v>215</v>
      </c>
      <c r="D2193" t="s">
        <v>114</v>
      </c>
      <c r="E2193" t="s">
        <v>113</v>
      </c>
      <c r="F2193">
        <v>28230</v>
      </c>
      <c r="G2193">
        <v>78599</v>
      </c>
      <c r="H2193">
        <v>6472</v>
      </c>
      <c r="I2193">
        <v>0</v>
      </c>
      <c r="J2193">
        <v>-6828</v>
      </c>
      <c r="K2193">
        <v>97603</v>
      </c>
      <c r="L2193">
        <v>12533</v>
      </c>
      <c r="M2193">
        <v>94503</v>
      </c>
      <c r="N2193" s="6" t="str">
        <f t="shared" si="34"/>
        <v>B1_R2_C1Bretagne2035_2050FeuillusPublic</v>
      </c>
    </row>
    <row r="2194" spans="1:14" x14ac:dyDescent="0.3">
      <c r="A2194" t="s">
        <v>222</v>
      </c>
      <c r="B2194" t="s">
        <v>38</v>
      </c>
      <c r="C2194" t="s">
        <v>214</v>
      </c>
      <c r="D2194" t="s">
        <v>115</v>
      </c>
      <c r="E2194" t="s">
        <v>112</v>
      </c>
      <c r="F2194">
        <v>306488</v>
      </c>
      <c r="G2194">
        <v>115548</v>
      </c>
      <c r="H2194">
        <v>21111</v>
      </c>
      <c r="I2194">
        <v>0</v>
      </c>
      <c r="J2194">
        <v>45706</v>
      </c>
      <c r="K2194">
        <v>435077</v>
      </c>
      <c r="L2194">
        <v>96985</v>
      </c>
      <c r="M2194">
        <v>657835</v>
      </c>
      <c r="N2194" s="6" t="str">
        <f t="shared" si="34"/>
        <v>B1_R2_C2Bretagne2020_2035RésineuxPrivé</v>
      </c>
    </row>
    <row r="2195" spans="1:14" x14ac:dyDescent="0.3">
      <c r="A2195" t="s">
        <v>222</v>
      </c>
      <c r="B2195" t="s">
        <v>38</v>
      </c>
      <c r="C2195" t="s">
        <v>214</v>
      </c>
      <c r="D2195" t="s">
        <v>115</v>
      </c>
      <c r="E2195" t="s">
        <v>113</v>
      </c>
      <c r="F2195">
        <v>55091</v>
      </c>
      <c r="G2195">
        <v>18727</v>
      </c>
      <c r="H2195">
        <v>12978</v>
      </c>
      <c r="I2195">
        <v>0</v>
      </c>
      <c r="J2195">
        <v>-1747</v>
      </c>
      <c r="K2195">
        <v>76074</v>
      </c>
      <c r="L2195">
        <v>12025</v>
      </c>
      <c r="M2195">
        <v>82470</v>
      </c>
      <c r="N2195" s="6" t="str">
        <f t="shared" si="34"/>
        <v>B1_R2_C2Bretagne2020_2035RésineuxPublic</v>
      </c>
    </row>
    <row r="2196" spans="1:14" x14ac:dyDescent="0.3">
      <c r="A2196" t="s">
        <v>222</v>
      </c>
      <c r="B2196" t="s">
        <v>38</v>
      </c>
      <c r="C2196" t="s">
        <v>214</v>
      </c>
      <c r="D2196" t="s">
        <v>114</v>
      </c>
      <c r="E2196" t="s">
        <v>112</v>
      </c>
      <c r="F2196">
        <v>180865</v>
      </c>
      <c r="G2196">
        <v>553125</v>
      </c>
      <c r="H2196">
        <v>11771</v>
      </c>
      <c r="I2196">
        <v>25473</v>
      </c>
      <c r="J2196">
        <v>517996</v>
      </c>
      <c r="K2196">
        <v>658519</v>
      </c>
      <c r="L2196">
        <v>236931</v>
      </c>
      <c r="M2196">
        <v>1797687</v>
      </c>
      <c r="N2196" s="6" t="str">
        <f t="shared" si="34"/>
        <v>B1_R2_C2Bretagne2020_2035FeuillusPrivé</v>
      </c>
    </row>
    <row r="2197" spans="1:14" x14ac:dyDescent="0.3">
      <c r="A2197" t="s">
        <v>222</v>
      </c>
      <c r="B2197" t="s">
        <v>38</v>
      </c>
      <c r="C2197" t="s">
        <v>214</v>
      </c>
      <c r="D2197" t="s">
        <v>114</v>
      </c>
      <c r="E2197" t="s">
        <v>113</v>
      </c>
      <c r="F2197">
        <v>27377</v>
      </c>
      <c r="G2197">
        <v>84211</v>
      </c>
      <c r="H2197">
        <v>7236</v>
      </c>
      <c r="I2197">
        <v>0</v>
      </c>
      <c r="J2197">
        <v>-8355</v>
      </c>
      <c r="K2197">
        <v>102620</v>
      </c>
      <c r="L2197">
        <v>18493</v>
      </c>
      <c r="M2197">
        <v>101367</v>
      </c>
      <c r="N2197" s="6" t="str">
        <f t="shared" si="34"/>
        <v>B1_R2_C2Bretagne2020_2035FeuillusPublic</v>
      </c>
    </row>
    <row r="2198" spans="1:14" x14ac:dyDescent="0.3">
      <c r="A2198" t="s">
        <v>222</v>
      </c>
      <c r="B2198" t="s">
        <v>38</v>
      </c>
      <c r="C2198" t="s">
        <v>215</v>
      </c>
      <c r="D2198" t="s">
        <v>115</v>
      </c>
      <c r="E2198" t="s">
        <v>112</v>
      </c>
      <c r="F2198">
        <v>300683</v>
      </c>
      <c r="G2198">
        <v>111042</v>
      </c>
      <c r="H2198">
        <v>17983</v>
      </c>
      <c r="I2198">
        <v>4199</v>
      </c>
      <c r="J2198">
        <v>11143</v>
      </c>
      <c r="K2198">
        <v>422331</v>
      </c>
      <c r="L2198">
        <v>90494</v>
      </c>
      <c r="M2198">
        <v>537217</v>
      </c>
      <c r="N2198" s="6" t="str">
        <f t="shared" si="34"/>
        <v>B1_R2_C2Bretagne2035_2050RésineuxPrivé</v>
      </c>
    </row>
    <row r="2199" spans="1:14" x14ac:dyDescent="0.3">
      <c r="A2199" t="s">
        <v>222</v>
      </c>
      <c r="B2199" t="s">
        <v>38</v>
      </c>
      <c r="C2199" t="s">
        <v>215</v>
      </c>
      <c r="D2199" t="s">
        <v>115</v>
      </c>
      <c r="E2199" t="s">
        <v>113</v>
      </c>
      <c r="F2199">
        <v>56503</v>
      </c>
      <c r="G2199">
        <v>18161</v>
      </c>
      <c r="H2199">
        <v>18551</v>
      </c>
      <c r="I2199">
        <v>0</v>
      </c>
      <c r="J2199">
        <v>-9722</v>
      </c>
      <c r="K2199">
        <v>76607</v>
      </c>
      <c r="L2199">
        <v>17213</v>
      </c>
      <c r="M2199">
        <v>63762</v>
      </c>
      <c r="N2199" s="6" t="str">
        <f t="shared" si="34"/>
        <v>B1_R2_C2Bretagne2035_2050RésineuxPublic</v>
      </c>
    </row>
    <row r="2200" spans="1:14" x14ac:dyDescent="0.3">
      <c r="A2200" t="s">
        <v>222</v>
      </c>
      <c r="B2200" t="s">
        <v>38</v>
      </c>
      <c r="C2200" t="s">
        <v>215</v>
      </c>
      <c r="D2200" t="s">
        <v>114</v>
      </c>
      <c r="E2200" t="s">
        <v>112</v>
      </c>
      <c r="F2200">
        <v>175288</v>
      </c>
      <c r="G2200">
        <v>635313</v>
      </c>
      <c r="H2200">
        <v>12367</v>
      </c>
      <c r="I2200">
        <v>757</v>
      </c>
      <c r="J2200">
        <v>522233</v>
      </c>
      <c r="K2200">
        <v>701535</v>
      </c>
      <c r="L2200">
        <v>345479</v>
      </c>
      <c r="M2200">
        <v>1954243</v>
      </c>
      <c r="N2200" s="6" t="str">
        <f t="shared" si="34"/>
        <v>B1_R2_C2Bretagne2035_2050FeuillusPrivé</v>
      </c>
    </row>
    <row r="2201" spans="1:14" x14ac:dyDescent="0.3">
      <c r="A2201" t="s">
        <v>222</v>
      </c>
      <c r="B2201" t="s">
        <v>38</v>
      </c>
      <c r="C2201" t="s">
        <v>215</v>
      </c>
      <c r="D2201" t="s">
        <v>114</v>
      </c>
      <c r="E2201" t="s">
        <v>113</v>
      </c>
      <c r="F2201">
        <v>29476</v>
      </c>
      <c r="G2201">
        <v>80483</v>
      </c>
      <c r="H2201">
        <v>12044</v>
      </c>
      <c r="I2201">
        <v>0</v>
      </c>
      <c r="J2201">
        <v>-17582</v>
      </c>
      <c r="K2201">
        <v>100425</v>
      </c>
      <c r="L2201">
        <v>22186</v>
      </c>
      <c r="M2201">
        <v>86335</v>
      </c>
      <c r="N2201" s="6" t="str">
        <f t="shared" si="34"/>
        <v>B1_R2_C2Bretagne2035_2050FeuillusPublic</v>
      </c>
    </row>
    <row r="2202" spans="1:14" x14ac:dyDescent="0.3">
      <c r="A2202" t="s">
        <v>222</v>
      </c>
      <c r="B2202" t="s">
        <v>39</v>
      </c>
      <c r="C2202" t="s">
        <v>214</v>
      </c>
      <c r="D2202" t="s">
        <v>115</v>
      </c>
      <c r="E2202" t="s">
        <v>112</v>
      </c>
      <c r="F2202">
        <v>305035</v>
      </c>
      <c r="G2202">
        <v>115108</v>
      </c>
      <c r="H2202">
        <v>28483</v>
      </c>
      <c r="I2202">
        <v>0</v>
      </c>
      <c r="J2202">
        <v>12762</v>
      </c>
      <c r="K2202">
        <v>433214</v>
      </c>
      <c r="L2202">
        <v>133065</v>
      </c>
      <c r="M2202">
        <v>596904</v>
      </c>
      <c r="N2202" s="6" t="str">
        <f t="shared" si="34"/>
        <v>B1_R2_C3Bretagne2020_2035RésineuxPrivé</v>
      </c>
    </row>
    <row r="2203" spans="1:14" x14ac:dyDescent="0.3">
      <c r="A2203" t="s">
        <v>222</v>
      </c>
      <c r="B2203" t="s">
        <v>39</v>
      </c>
      <c r="C2203" t="s">
        <v>214</v>
      </c>
      <c r="D2203" t="s">
        <v>115</v>
      </c>
      <c r="E2203" t="s">
        <v>113</v>
      </c>
      <c r="F2203">
        <v>58046</v>
      </c>
      <c r="G2203">
        <v>19458</v>
      </c>
      <c r="H2203">
        <v>19109</v>
      </c>
      <c r="I2203">
        <v>0</v>
      </c>
      <c r="J2203">
        <v>-7079</v>
      </c>
      <c r="K2203">
        <v>79829</v>
      </c>
      <c r="L2203">
        <v>17061</v>
      </c>
      <c r="M2203">
        <v>75417</v>
      </c>
      <c r="N2203" s="6" t="str">
        <f t="shared" si="34"/>
        <v>B1_R2_C3Bretagne2020_2035RésineuxPublic</v>
      </c>
    </row>
    <row r="2204" spans="1:14" x14ac:dyDescent="0.3">
      <c r="A2204" t="s">
        <v>222</v>
      </c>
      <c r="B2204" t="s">
        <v>39</v>
      </c>
      <c r="C2204" t="s">
        <v>214</v>
      </c>
      <c r="D2204" t="s">
        <v>114</v>
      </c>
      <c r="E2204" t="s">
        <v>112</v>
      </c>
      <c r="F2204">
        <v>179027</v>
      </c>
      <c r="G2204">
        <v>548372</v>
      </c>
      <c r="H2204">
        <v>15722</v>
      </c>
      <c r="I2204">
        <v>24915</v>
      </c>
      <c r="J2204">
        <v>391138</v>
      </c>
      <c r="K2204">
        <v>652901</v>
      </c>
      <c r="L2204">
        <v>337022</v>
      </c>
      <c r="M2204">
        <v>1644302</v>
      </c>
      <c r="N2204" s="6" t="str">
        <f t="shared" si="34"/>
        <v>B1_R2_C3Bretagne2020_2035FeuillusPrivé</v>
      </c>
    </row>
    <row r="2205" spans="1:14" x14ac:dyDescent="0.3">
      <c r="A2205" t="s">
        <v>222</v>
      </c>
      <c r="B2205" t="s">
        <v>39</v>
      </c>
      <c r="C2205" t="s">
        <v>214</v>
      </c>
      <c r="D2205" t="s">
        <v>114</v>
      </c>
      <c r="E2205" t="s">
        <v>113</v>
      </c>
      <c r="F2205">
        <v>28053</v>
      </c>
      <c r="G2205">
        <v>84802</v>
      </c>
      <c r="H2205">
        <v>11052</v>
      </c>
      <c r="I2205">
        <v>0</v>
      </c>
      <c r="J2205">
        <v>-17449</v>
      </c>
      <c r="K2205">
        <v>103747</v>
      </c>
      <c r="L2205">
        <v>26400</v>
      </c>
      <c r="M2205">
        <v>92842</v>
      </c>
      <c r="N2205" s="6" t="str">
        <f t="shared" si="34"/>
        <v>B1_R2_C3Bretagne2020_2035FeuillusPublic</v>
      </c>
    </row>
    <row r="2206" spans="1:14" x14ac:dyDescent="0.3">
      <c r="A2206" t="s">
        <v>222</v>
      </c>
      <c r="B2206" t="s">
        <v>39</v>
      </c>
      <c r="C2206" t="s">
        <v>215</v>
      </c>
      <c r="D2206" t="s">
        <v>115</v>
      </c>
      <c r="E2206" t="s">
        <v>112</v>
      </c>
      <c r="F2206">
        <v>298751</v>
      </c>
      <c r="G2206">
        <v>107780</v>
      </c>
      <c r="H2206">
        <v>23470</v>
      </c>
      <c r="I2206">
        <v>3519</v>
      </c>
      <c r="J2206">
        <v>-17991</v>
      </c>
      <c r="K2206">
        <v>416864</v>
      </c>
      <c r="L2206">
        <v>98922</v>
      </c>
      <c r="M2206">
        <v>455771</v>
      </c>
      <c r="N2206" s="6" t="str">
        <f t="shared" si="34"/>
        <v>B1_R2_C3Bretagne2035_2050RésineuxPrivé</v>
      </c>
    </row>
    <row r="2207" spans="1:14" x14ac:dyDescent="0.3">
      <c r="A2207" t="s">
        <v>222</v>
      </c>
      <c r="B2207" t="s">
        <v>39</v>
      </c>
      <c r="C2207" t="s">
        <v>215</v>
      </c>
      <c r="D2207" t="s">
        <v>115</v>
      </c>
      <c r="E2207" t="s">
        <v>113</v>
      </c>
      <c r="F2207">
        <v>53535</v>
      </c>
      <c r="G2207">
        <v>17742</v>
      </c>
      <c r="H2207">
        <v>19368</v>
      </c>
      <c r="I2207">
        <v>0</v>
      </c>
      <c r="J2207">
        <v>-11646</v>
      </c>
      <c r="K2207">
        <v>73197</v>
      </c>
      <c r="L2207">
        <v>18079</v>
      </c>
      <c r="M2207">
        <v>55597</v>
      </c>
      <c r="N2207" s="6" t="str">
        <f t="shared" si="34"/>
        <v>B1_R2_C3Bretagne2035_2050RésineuxPublic</v>
      </c>
    </row>
    <row r="2208" spans="1:14" x14ac:dyDescent="0.3">
      <c r="A2208" t="s">
        <v>222</v>
      </c>
      <c r="B2208" t="s">
        <v>39</v>
      </c>
      <c r="C2208" t="s">
        <v>215</v>
      </c>
      <c r="D2208" t="s">
        <v>114</v>
      </c>
      <c r="E2208" t="s">
        <v>112</v>
      </c>
      <c r="F2208">
        <v>186467</v>
      </c>
      <c r="G2208">
        <v>667425</v>
      </c>
      <c r="H2208">
        <v>22443</v>
      </c>
      <c r="I2208">
        <v>625</v>
      </c>
      <c r="J2208">
        <v>349030</v>
      </c>
      <c r="K2208">
        <v>736097</v>
      </c>
      <c r="L2208">
        <v>374703</v>
      </c>
      <c r="M2208">
        <v>1696533</v>
      </c>
      <c r="N2208" s="6" t="str">
        <f t="shared" si="34"/>
        <v>B1_R2_C3Bretagne2035_2050FeuillusPrivé</v>
      </c>
    </row>
    <row r="2209" spans="1:14" x14ac:dyDescent="0.3">
      <c r="A2209" t="s">
        <v>222</v>
      </c>
      <c r="B2209" t="s">
        <v>39</v>
      </c>
      <c r="C2209" t="s">
        <v>215</v>
      </c>
      <c r="D2209" t="s">
        <v>114</v>
      </c>
      <c r="E2209" t="s">
        <v>113</v>
      </c>
      <c r="F2209">
        <v>28686</v>
      </c>
      <c r="G2209">
        <v>78734</v>
      </c>
      <c r="H2209">
        <v>12765</v>
      </c>
      <c r="I2209">
        <v>0</v>
      </c>
      <c r="J2209">
        <v>-19669</v>
      </c>
      <c r="K2209">
        <v>98157</v>
      </c>
      <c r="L2209">
        <v>21787</v>
      </c>
      <c r="M2209">
        <v>79920</v>
      </c>
      <c r="N2209" s="6" t="str">
        <f t="shared" si="34"/>
        <v>B1_R2_C3Bretagne2035_2050FeuillusPublic</v>
      </c>
    </row>
    <row r="2210" spans="1:14" x14ac:dyDescent="0.3">
      <c r="A2210" t="s">
        <v>222</v>
      </c>
      <c r="B2210" t="s">
        <v>40</v>
      </c>
      <c r="C2210" t="s">
        <v>214</v>
      </c>
      <c r="D2210" t="s">
        <v>115</v>
      </c>
      <c r="E2210" t="s">
        <v>112</v>
      </c>
      <c r="F2210">
        <v>333478</v>
      </c>
      <c r="G2210">
        <v>125490</v>
      </c>
      <c r="H2210">
        <v>21106</v>
      </c>
      <c r="I2210">
        <v>32200</v>
      </c>
      <c r="J2210">
        <v>34411</v>
      </c>
      <c r="K2210">
        <v>472560</v>
      </c>
      <c r="L2210">
        <v>103870</v>
      </c>
      <c r="M2210">
        <v>669915</v>
      </c>
      <c r="N2210" s="6" t="str">
        <f t="shared" si="34"/>
        <v>B2_R1_C1Bretagne2020_2035RésineuxPrivé</v>
      </c>
    </row>
    <row r="2211" spans="1:14" x14ac:dyDescent="0.3">
      <c r="A2211" t="s">
        <v>222</v>
      </c>
      <c r="B2211" t="s">
        <v>40</v>
      </c>
      <c r="C2211" t="s">
        <v>214</v>
      </c>
      <c r="D2211" t="s">
        <v>115</v>
      </c>
      <c r="E2211" t="s">
        <v>113</v>
      </c>
      <c r="F2211">
        <v>57657</v>
      </c>
      <c r="G2211">
        <v>19656</v>
      </c>
      <c r="H2211">
        <v>12956</v>
      </c>
      <c r="I2211">
        <v>0</v>
      </c>
      <c r="J2211">
        <v>-2746</v>
      </c>
      <c r="K2211">
        <v>79680</v>
      </c>
      <c r="L2211">
        <v>12262</v>
      </c>
      <c r="M2211">
        <v>83299</v>
      </c>
      <c r="N2211" s="6" t="str">
        <f t="shared" si="34"/>
        <v>B2_R1_C1Bretagne2020_2035RésineuxPublic</v>
      </c>
    </row>
    <row r="2212" spans="1:14" x14ac:dyDescent="0.3">
      <c r="A2212" t="s">
        <v>222</v>
      </c>
      <c r="B2212" t="s">
        <v>40</v>
      </c>
      <c r="C2212" t="s">
        <v>214</v>
      </c>
      <c r="D2212" t="s">
        <v>114</v>
      </c>
      <c r="E2212" t="s">
        <v>112</v>
      </c>
      <c r="F2212">
        <v>190034</v>
      </c>
      <c r="G2212">
        <v>593031</v>
      </c>
      <c r="H2212">
        <v>12180</v>
      </c>
      <c r="I2212">
        <v>53784</v>
      </c>
      <c r="J2212">
        <v>493779</v>
      </c>
      <c r="K2212">
        <v>700254</v>
      </c>
      <c r="L2212">
        <v>238003</v>
      </c>
      <c r="M2212">
        <v>1796649</v>
      </c>
      <c r="N2212" s="6" t="str">
        <f t="shared" si="34"/>
        <v>B2_R1_C1Bretagne2020_2035FeuillusPrivé</v>
      </c>
    </row>
    <row r="2213" spans="1:14" x14ac:dyDescent="0.3">
      <c r="A2213" t="s">
        <v>222</v>
      </c>
      <c r="B2213" t="s">
        <v>40</v>
      </c>
      <c r="C2213" t="s">
        <v>214</v>
      </c>
      <c r="D2213" t="s">
        <v>114</v>
      </c>
      <c r="E2213" t="s">
        <v>113</v>
      </c>
      <c r="F2213">
        <v>29087</v>
      </c>
      <c r="G2213">
        <v>89287</v>
      </c>
      <c r="H2213">
        <v>7179</v>
      </c>
      <c r="I2213">
        <v>3164</v>
      </c>
      <c r="J2213">
        <v>-12005</v>
      </c>
      <c r="K2213">
        <v>108789</v>
      </c>
      <c r="L2213">
        <v>18439</v>
      </c>
      <c r="M2213">
        <v>100494</v>
      </c>
      <c r="N2213" s="6" t="str">
        <f t="shared" si="34"/>
        <v>B2_R1_C1Bretagne2020_2035FeuillusPublic</v>
      </c>
    </row>
    <row r="2214" spans="1:14" x14ac:dyDescent="0.3">
      <c r="A2214" t="s">
        <v>222</v>
      </c>
      <c r="B2214" t="s">
        <v>40</v>
      </c>
      <c r="C2214" t="s">
        <v>215</v>
      </c>
      <c r="D2214" t="s">
        <v>115</v>
      </c>
      <c r="E2214" t="s">
        <v>112</v>
      </c>
      <c r="F2214">
        <v>360601</v>
      </c>
      <c r="G2214">
        <v>137426</v>
      </c>
      <c r="H2214">
        <v>15215</v>
      </c>
      <c r="I2214">
        <v>27081</v>
      </c>
      <c r="J2214">
        <v>18177</v>
      </c>
      <c r="K2214">
        <v>510513</v>
      </c>
      <c r="L2214">
        <v>62138</v>
      </c>
      <c r="M2214">
        <v>619897</v>
      </c>
      <c r="N2214" s="6" t="str">
        <f t="shared" si="34"/>
        <v>B2_R1_C1Bretagne2035_2050RésineuxPrivé</v>
      </c>
    </row>
    <row r="2215" spans="1:14" x14ac:dyDescent="0.3">
      <c r="A2215" t="s">
        <v>222</v>
      </c>
      <c r="B2215" t="s">
        <v>40</v>
      </c>
      <c r="C2215" t="s">
        <v>215</v>
      </c>
      <c r="D2215" t="s">
        <v>115</v>
      </c>
      <c r="E2215" t="s">
        <v>113</v>
      </c>
      <c r="F2215">
        <v>53996</v>
      </c>
      <c r="G2215">
        <v>18523</v>
      </c>
      <c r="H2215">
        <v>10329</v>
      </c>
      <c r="I2215">
        <v>811</v>
      </c>
      <c r="J2215">
        <v>-4309</v>
      </c>
      <c r="K2215">
        <v>74488</v>
      </c>
      <c r="L2215">
        <v>10844</v>
      </c>
      <c r="M2215">
        <v>71195</v>
      </c>
      <c r="N2215" s="6" t="str">
        <f t="shared" si="34"/>
        <v>B2_R1_C1Bretagne2035_2050RésineuxPublic</v>
      </c>
    </row>
    <row r="2216" spans="1:14" x14ac:dyDescent="0.3">
      <c r="A2216" t="s">
        <v>222</v>
      </c>
      <c r="B2216" t="s">
        <v>40</v>
      </c>
      <c r="C2216" t="s">
        <v>215</v>
      </c>
      <c r="D2216" t="s">
        <v>114</v>
      </c>
      <c r="E2216" t="s">
        <v>112</v>
      </c>
      <c r="F2216">
        <v>247869</v>
      </c>
      <c r="G2216">
        <v>940519</v>
      </c>
      <c r="H2216">
        <v>23420</v>
      </c>
      <c r="I2216">
        <v>5426</v>
      </c>
      <c r="J2216">
        <v>498208</v>
      </c>
      <c r="K2216">
        <v>1025051</v>
      </c>
      <c r="L2216">
        <v>187725</v>
      </c>
      <c r="M2216">
        <v>2093656</v>
      </c>
      <c r="N2216" s="6" t="str">
        <f t="shared" si="34"/>
        <v>B2_R1_C1Bretagne2035_2050FeuillusPrivé</v>
      </c>
    </row>
    <row r="2217" spans="1:14" x14ac:dyDescent="0.3">
      <c r="A2217" t="s">
        <v>222</v>
      </c>
      <c r="B2217" t="s">
        <v>40</v>
      </c>
      <c r="C2217" t="s">
        <v>215</v>
      </c>
      <c r="D2217" t="s">
        <v>114</v>
      </c>
      <c r="E2217" t="s">
        <v>113</v>
      </c>
      <c r="F2217">
        <v>29997</v>
      </c>
      <c r="G2217">
        <v>82396</v>
      </c>
      <c r="H2217">
        <v>6673</v>
      </c>
      <c r="I2217">
        <v>150</v>
      </c>
      <c r="J2217">
        <v>-9183</v>
      </c>
      <c r="K2217">
        <v>102639</v>
      </c>
      <c r="L2217">
        <v>11400</v>
      </c>
      <c r="M2217">
        <v>93996</v>
      </c>
      <c r="N2217" s="6" t="str">
        <f t="shared" si="34"/>
        <v>B2_R1_C1Bretagne2035_2050FeuillusPublic</v>
      </c>
    </row>
    <row r="2218" spans="1:14" x14ac:dyDescent="0.3">
      <c r="A2218" t="s">
        <v>222</v>
      </c>
      <c r="B2218" t="s">
        <v>42</v>
      </c>
      <c r="C2218" t="s">
        <v>214</v>
      </c>
      <c r="D2218" t="s">
        <v>115</v>
      </c>
      <c r="E2218" t="s">
        <v>112</v>
      </c>
      <c r="F2218">
        <v>333478</v>
      </c>
      <c r="G2218">
        <v>125490</v>
      </c>
      <c r="H2218">
        <v>21106</v>
      </c>
      <c r="I2218">
        <v>32200</v>
      </c>
      <c r="J2218">
        <v>34411</v>
      </c>
      <c r="K2218">
        <v>472560</v>
      </c>
      <c r="L2218">
        <v>103870</v>
      </c>
      <c r="M2218">
        <v>669915</v>
      </c>
      <c r="N2218" s="6" t="str">
        <f t="shared" si="34"/>
        <v>B2_R1_C2Bretagne2020_2035RésineuxPrivé</v>
      </c>
    </row>
    <row r="2219" spans="1:14" x14ac:dyDescent="0.3">
      <c r="A2219" t="s">
        <v>222</v>
      </c>
      <c r="B2219" t="s">
        <v>42</v>
      </c>
      <c r="C2219" t="s">
        <v>214</v>
      </c>
      <c r="D2219" t="s">
        <v>115</v>
      </c>
      <c r="E2219" t="s">
        <v>113</v>
      </c>
      <c r="F2219">
        <v>57657</v>
      </c>
      <c r="G2219">
        <v>19656</v>
      </c>
      <c r="H2219">
        <v>12956</v>
      </c>
      <c r="I2219">
        <v>0</v>
      </c>
      <c r="J2219">
        <v>-2746</v>
      </c>
      <c r="K2219">
        <v>79680</v>
      </c>
      <c r="L2219">
        <v>12262</v>
      </c>
      <c r="M2219">
        <v>83299</v>
      </c>
      <c r="N2219" s="6" t="str">
        <f t="shared" si="34"/>
        <v>B2_R1_C2Bretagne2020_2035RésineuxPublic</v>
      </c>
    </row>
    <row r="2220" spans="1:14" x14ac:dyDescent="0.3">
      <c r="A2220" t="s">
        <v>222</v>
      </c>
      <c r="B2220" t="s">
        <v>42</v>
      </c>
      <c r="C2220" t="s">
        <v>214</v>
      </c>
      <c r="D2220" t="s">
        <v>114</v>
      </c>
      <c r="E2220" t="s">
        <v>112</v>
      </c>
      <c r="F2220">
        <v>190034</v>
      </c>
      <c r="G2220">
        <v>593031</v>
      </c>
      <c r="H2220">
        <v>12180</v>
      </c>
      <c r="I2220">
        <v>53784</v>
      </c>
      <c r="J2220">
        <v>493779</v>
      </c>
      <c r="K2220">
        <v>700254</v>
      </c>
      <c r="L2220">
        <v>238003</v>
      </c>
      <c r="M2220">
        <v>1796649</v>
      </c>
      <c r="N2220" s="6" t="str">
        <f t="shared" si="34"/>
        <v>B2_R1_C2Bretagne2020_2035FeuillusPrivé</v>
      </c>
    </row>
    <row r="2221" spans="1:14" x14ac:dyDescent="0.3">
      <c r="A2221" t="s">
        <v>222</v>
      </c>
      <c r="B2221" t="s">
        <v>42</v>
      </c>
      <c r="C2221" t="s">
        <v>214</v>
      </c>
      <c r="D2221" t="s">
        <v>114</v>
      </c>
      <c r="E2221" t="s">
        <v>113</v>
      </c>
      <c r="F2221">
        <v>29087</v>
      </c>
      <c r="G2221">
        <v>89287</v>
      </c>
      <c r="H2221">
        <v>7179</v>
      </c>
      <c r="I2221">
        <v>3164</v>
      </c>
      <c r="J2221">
        <v>-12005</v>
      </c>
      <c r="K2221">
        <v>108789</v>
      </c>
      <c r="L2221">
        <v>18439</v>
      </c>
      <c r="M2221">
        <v>100494</v>
      </c>
      <c r="N2221" s="6" t="str">
        <f t="shared" si="34"/>
        <v>B2_R1_C2Bretagne2020_2035FeuillusPublic</v>
      </c>
    </row>
    <row r="2222" spans="1:14" x14ac:dyDescent="0.3">
      <c r="A2222" t="s">
        <v>222</v>
      </c>
      <c r="B2222" t="s">
        <v>42</v>
      </c>
      <c r="C2222" t="s">
        <v>215</v>
      </c>
      <c r="D2222" t="s">
        <v>115</v>
      </c>
      <c r="E2222" t="s">
        <v>112</v>
      </c>
      <c r="F2222">
        <v>357962</v>
      </c>
      <c r="G2222">
        <v>135525</v>
      </c>
      <c r="H2222">
        <v>25792</v>
      </c>
      <c r="I2222">
        <v>26499</v>
      </c>
      <c r="J2222">
        <v>-8417</v>
      </c>
      <c r="K2222">
        <v>506008</v>
      </c>
      <c r="L2222">
        <v>95935</v>
      </c>
      <c r="M2222">
        <v>569631</v>
      </c>
      <c r="N2222" s="6" t="str">
        <f t="shared" si="34"/>
        <v>B2_R1_C2Bretagne2035_2050RésineuxPrivé</v>
      </c>
    </row>
    <row r="2223" spans="1:14" x14ac:dyDescent="0.3">
      <c r="A2223" t="s">
        <v>222</v>
      </c>
      <c r="B2223" t="s">
        <v>42</v>
      </c>
      <c r="C2223" t="s">
        <v>215</v>
      </c>
      <c r="D2223" t="s">
        <v>115</v>
      </c>
      <c r="E2223" t="s">
        <v>113</v>
      </c>
      <c r="F2223">
        <v>57827</v>
      </c>
      <c r="G2223">
        <v>19127</v>
      </c>
      <c r="H2223">
        <v>17708</v>
      </c>
      <c r="I2223">
        <v>794</v>
      </c>
      <c r="J2223">
        <v>-9955</v>
      </c>
      <c r="K2223">
        <v>78974</v>
      </c>
      <c r="L2223">
        <v>16961</v>
      </c>
      <c r="M2223">
        <v>65222</v>
      </c>
      <c r="N2223" s="6" t="str">
        <f t="shared" si="34"/>
        <v>B2_R1_C2Bretagne2035_2050RésineuxPublic</v>
      </c>
    </row>
    <row r="2224" spans="1:14" x14ac:dyDescent="0.3">
      <c r="A2224" t="s">
        <v>222</v>
      </c>
      <c r="B2224" t="s">
        <v>42</v>
      </c>
      <c r="C2224" t="s">
        <v>215</v>
      </c>
      <c r="D2224" t="s">
        <v>114</v>
      </c>
      <c r="E2224" t="s">
        <v>112</v>
      </c>
      <c r="F2224">
        <v>242476</v>
      </c>
      <c r="G2224">
        <v>920852</v>
      </c>
      <c r="H2224">
        <v>37699</v>
      </c>
      <c r="I2224">
        <v>5346</v>
      </c>
      <c r="J2224">
        <v>361196</v>
      </c>
      <c r="K2224">
        <v>1004027</v>
      </c>
      <c r="L2224">
        <v>306632</v>
      </c>
      <c r="M2224">
        <v>1925670</v>
      </c>
      <c r="N2224" s="6" t="str">
        <f t="shared" si="34"/>
        <v>B2_R1_C2Bretagne2035_2050FeuillusPrivé</v>
      </c>
    </row>
    <row r="2225" spans="1:14" x14ac:dyDescent="0.3">
      <c r="A2225" t="s">
        <v>222</v>
      </c>
      <c r="B2225" t="s">
        <v>42</v>
      </c>
      <c r="C2225" t="s">
        <v>215</v>
      </c>
      <c r="D2225" t="s">
        <v>114</v>
      </c>
      <c r="E2225" t="s">
        <v>113</v>
      </c>
      <c r="F2225">
        <v>31039</v>
      </c>
      <c r="G2225">
        <v>83630</v>
      </c>
      <c r="H2225">
        <v>12533</v>
      </c>
      <c r="I2225">
        <v>147</v>
      </c>
      <c r="J2225">
        <v>-19567</v>
      </c>
      <c r="K2225">
        <v>104683</v>
      </c>
      <c r="L2225">
        <v>20491</v>
      </c>
      <c r="M2225">
        <v>85193</v>
      </c>
      <c r="N2225" s="6" t="str">
        <f t="shared" si="34"/>
        <v>B2_R1_C2Bretagne2035_2050FeuillusPublic</v>
      </c>
    </row>
    <row r="2226" spans="1:14" x14ac:dyDescent="0.3">
      <c r="A2226" t="s">
        <v>222</v>
      </c>
      <c r="B2226" t="s">
        <v>55</v>
      </c>
      <c r="C2226" t="s">
        <v>214</v>
      </c>
      <c r="D2226" t="s">
        <v>115</v>
      </c>
      <c r="E2226" t="s">
        <v>112</v>
      </c>
      <c r="F2226">
        <v>333363</v>
      </c>
      <c r="G2226">
        <v>125442</v>
      </c>
      <c r="H2226">
        <v>28596</v>
      </c>
      <c r="I2226">
        <v>32021</v>
      </c>
      <c r="J2226">
        <v>1271</v>
      </c>
      <c r="K2226">
        <v>472443</v>
      </c>
      <c r="L2226">
        <v>140373</v>
      </c>
      <c r="M2226">
        <v>610538</v>
      </c>
      <c r="N2226" s="6" t="str">
        <f t="shared" si="34"/>
        <v>B2_R1_C3Bretagne2020_2035RésineuxPrivé</v>
      </c>
    </row>
    <row r="2227" spans="1:14" x14ac:dyDescent="0.3">
      <c r="A2227" t="s">
        <v>222</v>
      </c>
      <c r="B2227" t="s">
        <v>55</v>
      </c>
      <c r="C2227" t="s">
        <v>214</v>
      </c>
      <c r="D2227" t="s">
        <v>115</v>
      </c>
      <c r="E2227" t="s">
        <v>113</v>
      </c>
      <c r="F2227">
        <v>61191</v>
      </c>
      <c r="G2227">
        <v>20548</v>
      </c>
      <c r="H2227">
        <v>18739</v>
      </c>
      <c r="I2227">
        <v>0</v>
      </c>
      <c r="J2227">
        <v>-8370</v>
      </c>
      <c r="K2227">
        <v>84200</v>
      </c>
      <c r="L2227">
        <v>17105</v>
      </c>
      <c r="M2227">
        <v>75866</v>
      </c>
      <c r="N2227" s="6" t="str">
        <f t="shared" si="34"/>
        <v>B2_R1_C3Bretagne2020_2035RésineuxPublic</v>
      </c>
    </row>
    <row r="2228" spans="1:14" x14ac:dyDescent="0.3">
      <c r="A2228" t="s">
        <v>222</v>
      </c>
      <c r="B2228" t="s">
        <v>55</v>
      </c>
      <c r="C2228" t="s">
        <v>214</v>
      </c>
      <c r="D2228" t="s">
        <v>114</v>
      </c>
      <c r="E2228" t="s">
        <v>112</v>
      </c>
      <c r="F2228">
        <v>187300</v>
      </c>
      <c r="G2228">
        <v>583067</v>
      </c>
      <c r="H2228">
        <v>16289</v>
      </c>
      <c r="I2228">
        <v>53139</v>
      </c>
      <c r="J2228">
        <v>370894</v>
      </c>
      <c r="K2228">
        <v>689438</v>
      </c>
      <c r="L2228">
        <v>337916</v>
      </c>
      <c r="M2228">
        <v>1645229</v>
      </c>
      <c r="N2228" s="6" t="str">
        <f t="shared" si="34"/>
        <v>B2_R1_C3Bretagne2020_2035FeuillusPrivé</v>
      </c>
    </row>
    <row r="2229" spans="1:14" x14ac:dyDescent="0.3">
      <c r="A2229" t="s">
        <v>222</v>
      </c>
      <c r="B2229" t="s">
        <v>55</v>
      </c>
      <c r="C2229" t="s">
        <v>214</v>
      </c>
      <c r="D2229" t="s">
        <v>114</v>
      </c>
      <c r="E2229" t="s">
        <v>113</v>
      </c>
      <c r="F2229">
        <v>29995</v>
      </c>
      <c r="G2229">
        <v>90654</v>
      </c>
      <c r="H2229">
        <v>10916</v>
      </c>
      <c r="I2229">
        <v>3140</v>
      </c>
      <c r="J2229">
        <v>-21282</v>
      </c>
      <c r="K2229">
        <v>110845</v>
      </c>
      <c r="L2229">
        <v>26083</v>
      </c>
      <c r="M2229">
        <v>92274</v>
      </c>
      <c r="N2229" s="6" t="str">
        <f t="shared" si="34"/>
        <v>B2_R1_C3Bretagne2020_2035FeuillusPublic</v>
      </c>
    </row>
    <row r="2230" spans="1:14" x14ac:dyDescent="0.3">
      <c r="A2230" t="s">
        <v>222</v>
      </c>
      <c r="B2230" t="s">
        <v>55</v>
      </c>
      <c r="C2230" t="s">
        <v>215</v>
      </c>
      <c r="D2230" t="s">
        <v>115</v>
      </c>
      <c r="E2230" t="s">
        <v>112</v>
      </c>
      <c r="F2230">
        <v>346633</v>
      </c>
      <c r="G2230">
        <v>128667</v>
      </c>
      <c r="H2230">
        <v>32247</v>
      </c>
      <c r="I2230">
        <v>22162</v>
      </c>
      <c r="J2230">
        <v>-32768</v>
      </c>
      <c r="K2230">
        <v>487062</v>
      </c>
      <c r="L2230">
        <v>111827</v>
      </c>
      <c r="M2230">
        <v>497454</v>
      </c>
      <c r="N2230" s="6" t="str">
        <f t="shared" si="34"/>
        <v>B2_R1_C3Bretagne2035_2050RésineuxPrivé</v>
      </c>
    </row>
    <row r="2231" spans="1:14" x14ac:dyDescent="0.3">
      <c r="A2231" t="s">
        <v>222</v>
      </c>
      <c r="B2231" t="s">
        <v>55</v>
      </c>
      <c r="C2231" t="s">
        <v>215</v>
      </c>
      <c r="D2231" t="s">
        <v>115</v>
      </c>
      <c r="E2231" t="s">
        <v>113</v>
      </c>
      <c r="F2231">
        <v>54224</v>
      </c>
      <c r="G2231">
        <v>18248</v>
      </c>
      <c r="H2231">
        <v>19546</v>
      </c>
      <c r="I2231">
        <v>665</v>
      </c>
      <c r="J2231">
        <v>-11704</v>
      </c>
      <c r="K2231">
        <v>74431</v>
      </c>
      <c r="L2231">
        <v>17357</v>
      </c>
      <c r="M2231">
        <v>55806</v>
      </c>
      <c r="N2231" s="6" t="str">
        <f t="shared" si="34"/>
        <v>B2_R1_C3Bretagne2035_2050RésineuxPublic</v>
      </c>
    </row>
    <row r="2232" spans="1:14" x14ac:dyDescent="0.3">
      <c r="A2232" t="s">
        <v>222</v>
      </c>
      <c r="B2232" t="s">
        <v>55</v>
      </c>
      <c r="C2232" t="s">
        <v>215</v>
      </c>
      <c r="D2232" t="s">
        <v>114</v>
      </c>
      <c r="E2232" t="s">
        <v>112</v>
      </c>
      <c r="F2232">
        <v>260799</v>
      </c>
      <c r="G2232">
        <v>1004272</v>
      </c>
      <c r="H2232">
        <v>63202</v>
      </c>
      <c r="I2232">
        <v>4745</v>
      </c>
      <c r="J2232">
        <v>173577</v>
      </c>
      <c r="K2232">
        <v>1089386</v>
      </c>
      <c r="L2232">
        <v>316038</v>
      </c>
      <c r="M2232">
        <v>1673346</v>
      </c>
      <c r="N2232" s="6" t="str">
        <f t="shared" si="34"/>
        <v>B2_R1_C3Bretagne2035_2050FeuillusPrivé</v>
      </c>
    </row>
    <row r="2233" spans="1:14" x14ac:dyDescent="0.3">
      <c r="A2233" t="s">
        <v>222</v>
      </c>
      <c r="B2233" t="s">
        <v>55</v>
      </c>
      <c r="C2233" t="s">
        <v>215</v>
      </c>
      <c r="D2233" t="s">
        <v>114</v>
      </c>
      <c r="E2233" t="s">
        <v>113</v>
      </c>
      <c r="F2233">
        <v>30067</v>
      </c>
      <c r="G2233">
        <v>80641</v>
      </c>
      <c r="H2233">
        <v>13165</v>
      </c>
      <c r="I2233">
        <v>121</v>
      </c>
      <c r="J2233">
        <v>-21086</v>
      </c>
      <c r="K2233">
        <v>101076</v>
      </c>
      <c r="L2233">
        <v>20376</v>
      </c>
      <c r="M2233">
        <v>78901</v>
      </c>
      <c r="N2233" s="6" t="str">
        <f t="shared" si="34"/>
        <v>B2_R1_C3Bretagne2035_2050FeuillusPublic</v>
      </c>
    </row>
    <row r="2234" spans="1:14" x14ac:dyDescent="0.3">
      <c r="A2234" t="s">
        <v>222</v>
      </c>
      <c r="B2234" t="s">
        <v>58</v>
      </c>
      <c r="C2234" t="s">
        <v>214</v>
      </c>
      <c r="D2234" t="s">
        <v>115</v>
      </c>
      <c r="E2234" t="s">
        <v>112</v>
      </c>
      <c r="F2234">
        <v>326047</v>
      </c>
      <c r="G2234">
        <v>122675</v>
      </c>
      <c r="H2234">
        <v>21999</v>
      </c>
      <c r="I2234">
        <v>0</v>
      </c>
      <c r="J2234">
        <v>35226</v>
      </c>
      <c r="K2234">
        <v>462525</v>
      </c>
      <c r="L2234">
        <v>95821</v>
      </c>
      <c r="M2234">
        <v>653086</v>
      </c>
      <c r="N2234" s="6" t="str">
        <f t="shared" si="34"/>
        <v>B2_R2_C1Bretagne2020_2035RésineuxPrivé</v>
      </c>
    </row>
    <row r="2235" spans="1:14" x14ac:dyDescent="0.3">
      <c r="A2235" t="s">
        <v>222</v>
      </c>
      <c r="B2235" t="s">
        <v>58</v>
      </c>
      <c r="C2235" t="s">
        <v>214</v>
      </c>
      <c r="D2235" t="s">
        <v>115</v>
      </c>
      <c r="E2235" t="s">
        <v>113</v>
      </c>
      <c r="F2235">
        <v>58077</v>
      </c>
      <c r="G2235">
        <v>19814</v>
      </c>
      <c r="H2235">
        <v>12994</v>
      </c>
      <c r="I2235">
        <v>0</v>
      </c>
      <c r="J2235">
        <v>-3381</v>
      </c>
      <c r="K2235">
        <v>80279</v>
      </c>
      <c r="L2235">
        <v>12011</v>
      </c>
      <c r="M2235">
        <v>81812</v>
      </c>
      <c r="N2235" s="6" t="str">
        <f t="shared" si="34"/>
        <v>B2_R2_C1Bretagne2020_2035RésineuxPublic</v>
      </c>
    </row>
    <row r="2236" spans="1:14" x14ac:dyDescent="0.3">
      <c r="A2236" t="s">
        <v>222</v>
      </c>
      <c r="B2236" t="s">
        <v>58</v>
      </c>
      <c r="C2236" t="s">
        <v>214</v>
      </c>
      <c r="D2236" t="s">
        <v>114</v>
      </c>
      <c r="E2236" t="s">
        <v>112</v>
      </c>
      <c r="F2236">
        <v>196402</v>
      </c>
      <c r="G2236">
        <v>625484</v>
      </c>
      <c r="H2236">
        <v>14869</v>
      </c>
      <c r="I2236">
        <v>25338</v>
      </c>
      <c r="J2236">
        <v>475264</v>
      </c>
      <c r="K2236">
        <v>734059</v>
      </c>
      <c r="L2236">
        <v>232070</v>
      </c>
      <c r="M2236">
        <v>1789399</v>
      </c>
      <c r="N2236" s="6" t="str">
        <f t="shared" si="34"/>
        <v>B2_R2_C1Bretagne2020_2035FeuillusPrivé</v>
      </c>
    </row>
    <row r="2237" spans="1:14" x14ac:dyDescent="0.3">
      <c r="A2237" t="s">
        <v>222</v>
      </c>
      <c r="B2237" t="s">
        <v>58</v>
      </c>
      <c r="C2237" t="s">
        <v>214</v>
      </c>
      <c r="D2237" t="s">
        <v>114</v>
      </c>
      <c r="E2237" t="s">
        <v>113</v>
      </c>
      <c r="F2237">
        <v>28583</v>
      </c>
      <c r="G2237">
        <v>88411</v>
      </c>
      <c r="H2237">
        <v>7187</v>
      </c>
      <c r="I2237">
        <v>0</v>
      </c>
      <c r="J2237">
        <v>-11104</v>
      </c>
      <c r="K2237">
        <v>107612</v>
      </c>
      <c r="L2237">
        <v>18211</v>
      </c>
      <c r="M2237">
        <v>100743</v>
      </c>
      <c r="N2237" s="6" t="str">
        <f t="shared" si="34"/>
        <v>B2_R2_C1Bretagne2020_2035FeuillusPublic</v>
      </c>
    </row>
    <row r="2238" spans="1:14" x14ac:dyDescent="0.3">
      <c r="A2238" t="s">
        <v>222</v>
      </c>
      <c r="B2238" t="s">
        <v>58</v>
      </c>
      <c r="C2238" t="s">
        <v>215</v>
      </c>
      <c r="D2238" t="s">
        <v>115</v>
      </c>
      <c r="E2238" t="s">
        <v>112</v>
      </c>
      <c r="F2238">
        <v>349487</v>
      </c>
      <c r="G2238">
        <v>130469</v>
      </c>
      <c r="H2238">
        <v>15653</v>
      </c>
      <c r="I2238">
        <v>4290</v>
      </c>
      <c r="J2238">
        <v>11737</v>
      </c>
      <c r="K2238">
        <v>492054</v>
      </c>
      <c r="L2238">
        <v>48186</v>
      </c>
      <c r="M2238">
        <v>568471</v>
      </c>
      <c r="N2238" s="6" t="str">
        <f t="shared" si="34"/>
        <v>B2_R2_C1Bretagne2035_2050RésineuxPrivé</v>
      </c>
    </row>
    <row r="2239" spans="1:14" x14ac:dyDescent="0.3">
      <c r="A2239" t="s">
        <v>222</v>
      </c>
      <c r="B2239" t="s">
        <v>58</v>
      </c>
      <c r="C2239" t="s">
        <v>215</v>
      </c>
      <c r="D2239" t="s">
        <v>115</v>
      </c>
      <c r="E2239" t="s">
        <v>113</v>
      </c>
      <c r="F2239">
        <v>53396</v>
      </c>
      <c r="G2239">
        <v>18360</v>
      </c>
      <c r="H2239">
        <v>10258</v>
      </c>
      <c r="I2239">
        <v>0</v>
      </c>
      <c r="J2239">
        <v>-4886</v>
      </c>
      <c r="K2239">
        <v>73723</v>
      </c>
      <c r="L2239">
        <v>10553</v>
      </c>
      <c r="M2239">
        <v>68475</v>
      </c>
      <c r="N2239" s="6" t="str">
        <f t="shared" si="34"/>
        <v>B2_R2_C1Bretagne2035_2050RésineuxPublic</v>
      </c>
    </row>
    <row r="2240" spans="1:14" x14ac:dyDescent="0.3">
      <c r="A2240" t="s">
        <v>222</v>
      </c>
      <c r="B2240" t="s">
        <v>58</v>
      </c>
      <c r="C2240" t="s">
        <v>215</v>
      </c>
      <c r="D2240" t="s">
        <v>114</v>
      </c>
      <c r="E2240" t="s">
        <v>112</v>
      </c>
      <c r="F2240">
        <v>244953</v>
      </c>
      <c r="G2240">
        <v>938912</v>
      </c>
      <c r="H2240">
        <v>23305</v>
      </c>
      <c r="I2240">
        <v>775</v>
      </c>
      <c r="J2240">
        <v>486052</v>
      </c>
      <c r="K2240">
        <v>1020769</v>
      </c>
      <c r="L2240">
        <v>181928</v>
      </c>
      <c r="M2240">
        <v>2060761</v>
      </c>
      <c r="N2240" s="6" t="str">
        <f t="shared" si="34"/>
        <v>B2_R2_C1Bretagne2035_2050FeuillusPrivé</v>
      </c>
    </row>
    <row r="2241" spans="1:14" x14ac:dyDescent="0.3">
      <c r="A2241" t="s">
        <v>222</v>
      </c>
      <c r="B2241" t="s">
        <v>58</v>
      </c>
      <c r="C2241" t="s">
        <v>215</v>
      </c>
      <c r="D2241" t="s">
        <v>114</v>
      </c>
      <c r="E2241" t="s">
        <v>113</v>
      </c>
      <c r="F2241">
        <v>30220</v>
      </c>
      <c r="G2241">
        <v>83473</v>
      </c>
      <c r="H2241">
        <v>6655</v>
      </c>
      <c r="I2241">
        <v>0</v>
      </c>
      <c r="J2241">
        <v>-9623</v>
      </c>
      <c r="K2241">
        <v>103815</v>
      </c>
      <c r="L2241">
        <v>11275</v>
      </c>
      <c r="M2241">
        <v>94216</v>
      </c>
      <c r="N2241" s="6" t="str">
        <f t="shared" si="34"/>
        <v>B2_R2_C1Bretagne2035_2050FeuillusPublic</v>
      </c>
    </row>
    <row r="2242" spans="1:14" x14ac:dyDescent="0.3">
      <c r="A2242" t="s">
        <v>222</v>
      </c>
      <c r="B2242" t="s">
        <v>59</v>
      </c>
      <c r="C2242" t="s">
        <v>214</v>
      </c>
      <c r="D2242" t="s">
        <v>115</v>
      </c>
      <c r="E2242" t="s">
        <v>112</v>
      </c>
      <c r="F2242">
        <v>326047</v>
      </c>
      <c r="G2242">
        <v>122675</v>
      </c>
      <c r="H2242">
        <v>21999</v>
      </c>
      <c r="I2242">
        <v>0</v>
      </c>
      <c r="J2242">
        <v>35226</v>
      </c>
      <c r="K2242">
        <v>462525</v>
      </c>
      <c r="L2242">
        <v>95821</v>
      </c>
      <c r="M2242">
        <v>653086</v>
      </c>
      <c r="N2242" s="6" t="str">
        <f t="shared" si="34"/>
        <v>B2_R2_C2Bretagne2020_2035RésineuxPrivé</v>
      </c>
    </row>
    <row r="2243" spans="1:14" x14ac:dyDescent="0.3">
      <c r="A2243" t="s">
        <v>222</v>
      </c>
      <c r="B2243" t="s">
        <v>59</v>
      </c>
      <c r="C2243" t="s">
        <v>214</v>
      </c>
      <c r="D2243" t="s">
        <v>115</v>
      </c>
      <c r="E2243" t="s">
        <v>113</v>
      </c>
      <c r="F2243">
        <v>58077</v>
      </c>
      <c r="G2243">
        <v>19814</v>
      </c>
      <c r="H2243">
        <v>12994</v>
      </c>
      <c r="I2243">
        <v>0</v>
      </c>
      <c r="J2243">
        <v>-3381</v>
      </c>
      <c r="K2243">
        <v>80279</v>
      </c>
      <c r="L2243">
        <v>12011</v>
      </c>
      <c r="M2243">
        <v>81812</v>
      </c>
      <c r="N2243" s="6" t="str">
        <f t="shared" ref="N2243:N2306" si="35">B2243&amp;A2243&amp;C2243&amp;D2243&amp;E2243</f>
        <v>B2_R2_C2Bretagne2020_2035RésineuxPublic</v>
      </c>
    </row>
    <row r="2244" spans="1:14" x14ac:dyDescent="0.3">
      <c r="A2244" t="s">
        <v>222</v>
      </c>
      <c r="B2244" t="s">
        <v>59</v>
      </c>
      <c r="C2244" t="s">
        <v>214</v>
      </c>
      <c r="D2244" t="s">
        <v>114</v>
      </c>
      <c r="E2244" t="s">
        <v>112</v>
      </c>
      <c r="F2244">
        <v>196402</v>
      </c>
      <c r="G2244">
        <v>625484</v>
      </c>
      <c r="H2244">
        <v>14869</v>
      </c>
      <c r="I2244">
        <v>25338</v>
      </c>
      <c r="J2244">
        <v>475264</v>
      </c>
      <c r="K2244">
        <v>734059</v>
      </c>
      <c r="L2244">
        <v>232070</v>
      </c>
      <c r="M2244">
        <v>1789399</v>
      </c>
      <c r="N2244" s="6" t="str">
        <f t="shared" si="35"/>
        <v>B2_R2_C2Bretagne2020_2035FeuillusPrivé</v>
      </c>
    </row>
    <row r="2245" spans="1:14" x14ac:dyDescent="0.3">
      <c r="A2245" t="s">
        <v>222</v>
      </c>
      <c r="B2245" t="s">
        <v>59</v>
      </c>
      <c r="C2245" t="s">
        <v>214</v>
      </c>
      <c r="D2245" t="s">
        <v>114</v>
      </c>
      <c r="E2245" t="s">
        <v>113</v>
      </c>
      <c r="F2245">
        <v>28583</v>
      </c>
      <c r="G2245">
        <v>88411</v>
      </c>
      <c r="H2245">
        <v>7187</v>
      </c>
      <c r="I2245">
        <v>0</v>
      </c>
      <c r="J2245">
        <v>-11104</v>
      </c>
      <c r="K2245">
        <v>107612</v>
      </c>
      <c r="L2245">
        <v>18211</v>
      </c>
      <c r="M2245">
        <v>100743</v>
      </c>
      <c r="N2245" s="6" t="str">
        <f t="shared" si="35"/>
        <v>B2_R2_C2Bretagne2020_2035FeuillusPublic</v>
      </c>
    </row>
    <row r="2246" spans="1:14" x14ac:dyDescent="0.3">
      <c r="A2246" t="s">
        <v>222</v>
      </c>
      <c r="B2246" t="s">
        <v>59</v>
      </c>
      <c r="C2246" t="s">
        <v>215</v>
      </c>
      <c r="D2246" t="s">
        <v>115</v>
      </c>
      <c r="E2246" t="s">
        <v>112</v>
      </c>
      <c r="F2246">
        <v>346722</v>
      </c>
      <c r="G2246">
        <v>128584</v>
      </c>
      <c r="H2246">
        <v>26446</v>
      </c>
      <c r="I2246">
        <v>4199</v>
      </c>
      <c r="J2246">
        <v>-14436</v>
      </c>
      <c r="K2246">
        <v>487434</v>
      </c>
      <c r="L2246">
        <v>78609</v>
      </c>
      <c r="M2246">
        <v>515974</v>
      </c>
      <c r="N2246" s="6" t="str">
        <f t="shared" si="35"/>
        <v>B2_R2_C2Bretagne2035_2050RésineuxPrivé</v>
      </c>
    </row>
    <row r="2247" spans="1:14" x14ac:dyDescent="0.3">
      <c r="A2247" t="s">
        <v>222</v>
      </c>
      <c r="B2247" t="s">
        <v>59</v>
      </c>
      <c r="C2247" t="s">
        <v>215</v>
      </c>
      <c r="D2247" t="s">
        <v>115</v>
      </c>
      <c r="E2247" t="s">
        <v>113</v>
      </c>
      <c r="F2247">
        <v>56942</v>
      </c>
      <c r="G2247">
        <v>18838</v>
      </c>
      <c r="H2247">
        <v>17596</v>
      </c>
      <c r="I2247">
        <v>0</v>
      </c>
      <c r="J2247">
        <v>-10332</v>
      </c>
      <c r="K2247">
        <v>77782</v>
      </c>
      <c r="L2247">
        <v>16576</v>
      </c>
      <c r="M2247">
        <v>62577</v>
      </c>
      <c r="N2247" s="6" t="str">
        <f t="shared" si="35"/>
        <v>B2_R2_C2Bretagne2035_2050RésineuxPublic</v>
      </c>
    </row>
    <row r="2248" spans="1:14" x14ac:dyDescent="0.3">
      <c r="A2248" t="s">
        <v>222</v>
      </c>
      <c r="B2248" t="s">
        <v>59</v>
      </c>
      <c r="C2248" t="s">
        <v>215</v>
      </c>
      <c r="D2248" t="s">
        <v>114</v>
      </c>
      <c r="E2248" t="s">
        <v>112</v>
      </c>
      <c r="F2248">
        <v>240538</v>
      </c>
      <c r="G2248">
        <v>925275</v>
      </c>
      <c r="H2248">
        <v>38760</v>
      </c>
      <c r="I2248">
        <v>757</v>
      </c>
      <c r="J2248">
        <v>347519</v>
      </c>
      <c r="K2248">
        <v>1005529</v>
      </c>
      <c r="L2248">
        <v>297789</v>
      </c>
      <c r="M2248">
        <v>1893181</v>
      </c>
      <c r="N2248" s="6" t="str">
        <f t="shared" si="35"/>
        <v>B2_R2_C2Bretagne2035_2050FeuillusPrivé</v>
      </c>
    </row>
    <row r="2249" spans="1:14" x14ac:dyDescent="0.3">
      <c r="A2249" t="s">
        <v>222</v>
      </c>
      <c r="B2249" t="s">
        <v>59</v>
      </c>
      <c r="C2249" t="s">
        <v>215</v>
      </c>
      <c r="D2249" t="s">
        <v>114</v>
      </c>
      <c r="E2249" t="s">
        <v>113</v>
      </c>
      <c r="F2249">
        <v>31028</v>
      </c>
      <c r="G2249">
        <v>84241</v>
      </c>
      <c r="H2249">
        <v>12531</v>
      </c>
      <c r="I2249">
        <v>0</v>
      </c>
      <c r="J2249">
        <v>-19733</v>
      </c>
      <c r="K2249">
        <v>105230</v>
      </c>
      <c r="L2249">
        <v>20396</v>
      </c>
      <c r="M2249">
        <v>85333</v>
      </c>
      <c r="N2249" s="6" t="str">
        <f t="shared" si="35"/>
        <v>B2_R2_C2Bretagne2035_2050FeuillusPublic</v>
      </c>
    </row>
    <row r="2250" spans="1:14" x14ac:dyDescent="0.3">
      <c r="A2250" t="s">
        <v>222</v>
      </c>
      <c r="B2250" t="s">
        <v>61</v>
      </c>
      <c r="C2250" t="s">
        <v>214</v>
      </c>
      <c r="D2250" t="s">
        <v>115</v>
      </c>
      <c r="E2250" t="s">
        <v>112</v>
      </c>
      <c r="F2250">
        <v>325883</v>
      </c>
      <c r="G2250">
        <v>122652</v>
      </c>
      <c r="H2250">
        <v>29900</v>
      </c>
      <c r="I2250">
        <v>0</v>
      </c>
      <c r="J2250">
        <v>2496</v>
      </c>
      <c r="K2250">
        <v>462422</v>
      </c>
      <c r="L2250">
        <v>130077</v>
      </c>
      <c r="M2250">
        <v>592564</v>
      </c>
      <c r="N2250" s="6" t="str">
        <f t="shared" si="35"/>
        <v>B2_R2_C3Bretagne2020_2035RésineuxPrivé</v>
      </c>
    </row>
    <row r="2251" spans="1:14" x14ac:dyDescent="0.3">
      <c r="A2251" t="s">
        <v>222</v>
      </c>
      <c r="B2251" t="s">
        <v>61</v>
      </c>
      <c r="C2251" t="s">
        <v>214</v>
      </c>
      <c r="D2251" t="s">
        <v>115</v>
      </c>
      <c r="E2251" t="s">
        <v>113</v>
      </c>
      <c r="F2251">
        <v>61693</v>
      </c>
      <c r="G2251">
        <v>20734</v>
      </c>
      <c r="H2251">
        <v>18770</v>
      </c>
      <c r="I2251">
        <v>0</v>
      </c>
      <c r="J2251">
        <v>-9026</v>
      </c>
      <c r="K2251">
        <v>84912</v>
      </c>
      <c r="L2251">
        <v>16808</v>
      </c>
      <c r="M2251">
        <v>74368</v>
      </c>
      <c r="N2251" s="6" t="str">
        <f t="shared" si="35"/>
        <v>B2_R2_C3Bretagne2020_2035RésineuxPublic</v>
      </c>
    </row>
    <row r="2252" spans="1:14" x14ac:dyDescent="0.3">
      <c r="A2252" t="s">
        <v>222</v>
      </c>
      <c r="B2252" t="s">
        <v>61</v>
      </c>
      <c r="C2252" t="s">
        <v>214</v>
      </c>
      <c r="D2252" t="s">
        <v>114</v>
      </c>
      <c r="E2252" t="s">
        <v>112</v>
      </c>
      <c r="F2252">
        <v>193002</v>
      </c>
      <c r="G2252">
        <v>614361</v>
      </c>
      <c r="H2252">
        <v>20519</v>
      </c>
      <c r="I2252">
        <v>24888</v>
      </c>
      <c r="J2252">
        <v>354572</v>
      </c>
      <c r="K2252">
        <v>721749</v>
      </c>
      <c r="L2252">
        <v>329446</v>
      </c>
      <c r="M2252">
        <v>1638219</v>
      </c>
      <c r="N2252" s="6" t="str">
        <f t="shared" si="35"/>
        <v>B2_R2_C3Bretagne2020_2035FeuillusPrivé</v>
      </c>
    </row>
    <row r="2253" spans="1:14" x14ac:dyDescent="0.3">
      <c r="A2253" t="s">
        <v>222</v>
      </c>
      <c r="B2253" t="s">
        <v>61</v>
      </c>
      <c r="C2253" t="s">
        <v>214</v>
      </c>
      <c r="D2253" t="s">
        <v>114</v>
      </c>
      <c r="E2253" t="s">
        <v>113</v>
      </c>
      <c r="F2253">
        <v>29515</v>
      </c>
      <c r="G2253">
        <v>89755</v>
      </c>
      <c r="H2253">
        <v>10909</v>
      </c>
      <c r="I2253">
        <v>0</v>
      </c>
      <c r="J2253">
        <v>-20389</v>
      </c>
      <c r="K2253">
        <v>109665</v>
      </c>
      <c r="L2253">
        <v>25811</v>
      </c>
      <c r="M2253">
        <v>92474</v>
      </c>
      <c r="N2253" s="6" t="str">
        <f t="shared" si="35"/>
        <v>B2_R2_C3Bretagne2020_2035FeuillusPublic</v>
      </c>
    </row>
    <row r="2254" spans="1:14" x14ac:dyDescent="0.3">
      <c r="A2254" t="s">
        <v>222</v>
      </c>
      <c r="B2254" t="s">
        <v>61</v>
      </c>
      <c r="C2254" t="s">
        <v>215</v>
      </c>
      <c r="D2254" t="s">
        <v>115</v>
      </c>
      <c r="E2254" t="s">
        <v>112</v>
      </c>
      <c r="F2254">
        <v>338250</v>
      </c>
      <c r="G2254">
        <v>123141</v>
      </c>
      <c r="H2254">
        <v>33751</v>
      </c>
      <c r="I2254">
        <v>3519</v>
      </c>
      <c r="J2254">
        <v>-38260</v>
      </c>
      <c r="K2254">
        <v>472816</v>
      </c>
      <c r="L2254">
        <v>83717</v>
      </c>
      <c r="M2254">
        <v>438483</v>
      </c>
      <c r="N2254" s="6" t="str">
        <f t="shared" si="35"/>
        <v>B2_R2_C3Bretagne2035_2050RésineuxPrivé</v>
      </c>
    </row>
    <row r="2255" spans="1:14" x14ac:dyDescent="0.3">
      <c r="A2255" t="s">
        <v>222</v>
      </c>
      <c r="B2255" t="s">
        <v>61</v>
      </c>
      <c r="C2255" t="s">
        <v>215</v>
      </c>
      <c r="D2255" t="s">
        <v>115</v>
      </c>
      <c r="E2255" t="s">
        <v>113</v>
      </c>
      <c r="F2255">
        <v>53556</v>
      </c>
      <c r="G2255">
        <v>18045</v>
      </c>
      <c r="H2255">
        <v>19639</v>
      </c>
      <c r="I2255">
        <v>0</v>
      </c>
      <c r="J2255">
        <v>-12355</v>
      </c>
      <c r="K2255">
        <v>73552</v>
      </c>
      <c r="L2255">
        <v>17277</v>
      </c>
      <c r="M2255">
        <v>52867</v>
      </c>
      <c r="N2255" s="6" t="str">
        <f t="shared" si="35"/>
        <v>B2_R2_C3Bretagne2035_2050RésineuxPublic</v>
      </c>
    </row>
    <row r="2256" spans="1:14" x14ac:dyDescent="0.3">
      <c r="A2256" t="s">
        <v>222</v>
      </c>
      <c r="B2256" t="s">
        <v>61</v>
      </c>
      <c r="C2256" t="s">
        <v>215</v>
      </c>
      <c r="D2256" t="s">
        <v>114</v>
      </c>
      <c r="E2256" t="s">
        <v>112</v>
      </c>
      <c r="F2256">
        <v>257003</v>
      </c>
      <c r="G2256">
        <v>999961</v>
      </c>
      <c r="H2256">
        <v>62860</v>
      </c>
      <c r="I2256">
        <v>625</v>
      </c>
      <c r="J2256">
        <v>167898</v>
      </c>
      <c r="K2256">
        <v>1082086</v>
      </c>
      <c r="L2256">
        <v>304040</v>
      </c>
      <c r="M2256">
        <v>1643411</v>
      </c>
      <c r="N2256" s="6" t="str">
        <f t="shared" si="35"/>
        <v>B2_R2_C3Bretagne2035_2050FeuillusPrivé</v>
      </c>
    </row>
    <row r="2257" spans="1:14" x14ac:dyDescent="0.3">
      <c r="A2257" t="s">
        <v>222</v>
      </c>
      <c r="B2257" t="s">
        <v>61</v>
      </c>
      <c r="C2257" t="s">
        <v>215</v>
      </c>
      <c r="D2257" t="s">
        <v>114</v>
      </c>
      <c r="E2257" t="s">
        <v>113</v>
      </c>
      <c r="F2257">
        <v>30152</v>
      </c>
      <c r="G2257">
        <v>81480</v>
      </c>
      <c r="H2257">
        <v>13288</v>
      </c>
      <c r="I2257">
        <v>0</v>
      </c>
      <c r="J2257">
        <v>-21071</v>
      </c>
      <c r="K2257">
        <v>101911</v>
      </c>
      <c r="L2257">
        <v>20105</v>
      </c>
      <c r="M2257">
        <v>79630</v>
      </c>
      <c r="N2257" s="6" t="str">
        <f t="shared" si="35"/>
        <v>B2_R2_C3Bretagne2035_2050FeuillusPublic</v>
      </c>
    </row>
    <row r="2258" spans="1:14" x14ac:dyDescent="0.3">
      <c r="A2258" t="s">
        <v>222</v>
      </c>
      <c r="B2258" t="s">
        <v>62</v>
      </c>
      <c r="C2258" t="s">
        <v>214</v>
      </c>
      <c r="D2258" t="s">
        <v>115</v>
      </c>
      <c r="E2258" t="s">
        <v>112</v>
      </c>
      <c r="F2258">
        <v>348284</v>
      </c>
      <c r="G2258">
        <v>131090</v>
      </c>
      <c r="H2258">
        <v>21947</v>
      </c>
      <c r="I2258">
        <v>32142</v>
      </c>
      <c r="J2258">
        <v>26295</v>
      </c>
      <c r="K2258">
        <v>493508</v>
      </c>
      <c r="L2258">
        <v>102954</v>
      </c>
      <c r="M2258">
        <v>666108</v>
      </c>
      <c r="N2258" s="6" t="str">
        <f t="shared" si="35"/>
        <v>B3_R1_C1Bretagne2020_2035RésineuxPrivé</v>
      </c>
    </row>
    <row r="2259" spans="1:14" x14ac:dyDescent="0.3">
      <c r="A2259" t="s">
        <v>222</v>
      </c>
      <c r="B2259" t="s">
        <v>62</v>
      </c>
      <c r="C2259" t="s">
        <v>214</v>
      </c>
      <c r="D2259" t="s">
        <v>115</v>
      </c>
      <c r="E2259" t="s">
        <v>113</v>
      </c>
      <c r="F2259">
        <v>58773</v>
      </c>
      <c r="G2259">
        <v>20070</v>
      </c>
      <c r="H2259">
        <v>12915</v>
      </c>
      <c r="I2259">
        <v>0</v>
      </c>
      <c r="J2259">
        <v>-3453</v>
      </c>
      <c r="K2259">
        <v>81264</v>
      </c>
      <c r="L2259">
        <v>12209</v>
      </c>
      <c r="M2259">
        <v>82696</v>
      </c>
      <c r="N2259" s="6" t="str">
        <f t="shared" si="35"/>
        <v>B3_R1_C1Bretagne2020_2035RésineuxPublic</v>
      </c>
    </row>
    <row r="2260" spans="1:14" x14ac:dyDescent="0.3">
      <c r="A2260" t="s">
        <v>222</v>
      </c>
      <c r="B2260" t="s">
        <v>62</v>
      </c>
      <c r="C2260" t="s">
        <v>214</v>
      </c>
      <c r="D2260" t="s">
        <v>114</v>
      </c>
      <c r="E2260" t="s">
        <v>112</v>
      </c>
      <c r="F2260">
        <v>202144</v>
      </c>
      <c r="G2260">
        <v>652698</v>
      </c>
      <c r="H2260">
        <v>14927</v>
      </c>
      <c r="I2260">
        <v>53608</v>
      </c>
      <c r="J2260">
        <v>458428</v>
      </c>
      <c r="K2260">
        <v>762353</v>
      </c>
      <c r="L2260">
        <v>233558</v>
      </c>
      <c r="M2260">
        <v>1788586</v>
      </c>
      <c r="N2260" s="6" t="str">
        <f t="shared" si="35"/>
        <v>B3_R1_C1Bretagne2020_2035FeuillusPrivé</v>
      </c>
    </row>
    <row r="2261" spans="1:14" x14ac:dyDescent="0.3">
      <c r="A2261" t="s">
        <v>222</v>
      </c>
      <c r="B2261" t="s">
        <v>62</v>
      </c>
      <c r="C2261" t="s">
        <v>214</v>
      </c>
      <c r="D2261" t="s">
        <v>114</v>
      </c>
      <c r="E2261" t="s">
        <v>113</v>
      </c>
      <c r="F2261">
        <v>29692</v>
      </c>
      <c r="G2261">
        <v>91300</v>
      </c>
      <c r="H2261">
        <v>7149</v>
      </c>
      <c r="I2261">
        <v>3161</v>
      </c>
      <c r="J2261">
        <v>-13143</v>
      </c>
      <c r="K2261">
        <v>111197</v>
      </c>
      <c r="L2261">
        <v>18114</v>
      </c>
      <c r="M2261">
        <v>100399</v>
      </c>
      <c r="N2261" s="6" t="str">
        <f t="shared" si="35"/>
        <v>B3_R1_C1Bretagne2020_2035FeuillusPublic</v>
      </c>
    </row>
    <row r="2262" spans="1:14" x14ac:dyDescent="0.3">
      <c r="A2262" t="s">
        <v>222</v>
      </c>
      <c r="B2262" t="s">
        <v>62</v>
      </c>
      <c r="C2262" t="s">
        <v>215</v>
      </c>
      <c r="D2262" t="s">
        <v>115</v>
      </c>
      <c r="E2262" t="s">
        <v>112</v>
      </c>
      <c r="F2262">
        <v>372560</v>
      </c>
      <c r="G2262">
        <v>142286</v>
      </c>
      <c r="H2262">
        <v>16917</v>
      </c>
      <c r="I2262">
        <v>27081</v>
      </c>
      <c r="J2262">
        <v>8329</v>
      </c>
      <c r="K2262">
        <v>527507</v>
      </c>
      <c r="L2262">
        <v>60075</v>
      </c>
      <c r="M2262">
        <v>607331</v>
      </c>
      <c r="N2262" s="6" t="str">
        <f t="shared" si="35"/>
        <v>B3_R1_C1Bretagne2035_2050RésineuxPrivé</v>
      </c>
    </row>
    <row r="2263" spans="1:14" x14ac:dyDescent="0.3">
      <c r="A2263" t="s">
        <v>222</v>
      </c>
      <c r="B2263" t="s">
        <v>62</v>
      </c>
      <c r="C2263" t="s">
        <v>215</v>
      </c>
      <c r="D2263" t="s">
        <v>115</v>
      </c>
      <c r="E2263" t="s">
        <v>113</v>
      </c>
      <c r="F2263">
        <v>54884</v>
      </c>
      <c r="G2263">
        <v>18896</v>
      </c>
      <c r="H2263">
        <v>10947</v>
      </c>
      <c r="I2263">
        <v>811</v>
      </c>
      <c r="J2263">
        <v>-4737</v>
      </c>
      <c r="K2263">
        <v>75791</v>
      </c>
      <c r="L2263">
        <v>9893</v>
      </c>
      <c r="M2263">
        <v>70270</v>
      </c>
      <c r="N2263" s="6" t="str">
        <f t="shared" si="35"/>
        <v>B3_R1_C1Bretagne2035_2050RésineuxPublic</v>
      </c>
    </row>
    <row r="2264" spans="1:14" x14ac:dyDescent="0.3">
      <c r="A2264" t="s">
        <v>222</v>
      </c>
      <c r="B2264" t="s">
        <v>62</v>
      </c>
      <c r="C2264" t="s">
        <v>215</v>
      </c>
      <c r="D2264" t="s">
        <v>114</v>
      </c>
      <c r="E2264" t="s">
        <v>112</v>
      </c>
      <c r="F2264">
        <v>278432</v>
      </c>
      <c r="G2264">
        <v>1099695</v>
      </c>
      <c r="H2264">
        <v>33179</v>
      </c>
      <c r="I2264">
        <v>5426</v>
      </c>
      <c r="J2264">
        <v>393700</v>
      </c>
      <c r="K2264">
        <v>1187367</v>
      </c>
      <c r="L2264">
        <v>169764</v>
      </c>
      <c r="M2264">
        <v>2047655</v>
      </c>
      <c r="N2264" s="6" t="str">
        <f t="shared" si="35"/>
        <v>B3_R1_C1Bretagne2035_2050FeuillusPrivé</v>
      </c>
    </row>
    <row r="2265" spans="1:14" x14ac:dyDescent="0.3">
      <c r="A2265" t="s">
        <v>222</v>
      </c>
      <c r="B2265" t="s">
        <v>62</v>
      </c>
      <c r="C2265" t="s">
        <v>215</v>
      </c>
      <c r="D2265" t="s">
        <v>114</v>
      </c>
      <c r="E2265" t="s">
        <v>113</v>
      </c>
      <c r="F2265">
        <v>30493</v>
      </c>
      <c r="G2265">
        <v>83404</v>
      </c>
      <c r="H2265">
        <v>6643</v>
      </c>
      <c r="I2265">
        <v>150</v>
      </c>
      <c r="J2265">
        <v>-10235</v>
      </c>
      <c r="K2265">
        <v>103982</v>
      </c>
      <c r="L2265">
        <v>11270</v>
      </c>
      <c r="M2265">
        <v>93234</v>
      </c>
      <c r="N2265" s="6" t="str">
        <f t="shared" si="35"/>
        <v>B3_R1_C1Bretagne2035_2050FeuillusPublic</v>
      </c>
    </row>
    <row r="2266" spans="1:14" x14ac:dyDescent="0.3">
      <c r="A2266" t="s">
        <v>222</v>
      </c>
      <c r="B2266" t="s">
        <v>64</v>
      </c>
      <c r="C2266" t="s">
        <v>214</v>
      </c>
      <c r="D2266" t="s">
        <v>115</v>
      </c>
      <c r="E2266" t="s">
        <v>112</v>
      </c>
      <c r="F2266">
        <v>348284</v>
      </c>
      <c r="G2266">
        <v>131090</v>
      </c>
      <c r="H2266">
        <v>21947</v>
      </c>
      <c r="I2266">
        <v>32142</v>
      </c>
      <c r="J2266">
        <v>26295</v>
      </c>
      <c r="K2266">
        <v>493508</v>
      </c>
      <c r="L2266">
        <v>102954</v>
      </c>
      <c r="M2266">
        <v>666108</v>
      </c>
      <c r="N2266" s="6" t="str">
        <f t="shared" si="35"/>
        <v>B3_R1_C2Bretagne2020_2035RésineuxPrivé</v>
      </c>
    </row>
    <row r="2267" spans="1:14" x14ac:dyDescent="0.3">
      <c r="A2267" t="s">
        <v>222</v>
      </c>
      <c r="B2267" t="s">
        <v>64</v>
      </c>
      <c r="C2267" t="s">
        <v>214</v>
      </c>
      <c r="D2267" t="s">
        <v>115</v>
      </c>
      <c r="E2267" t="s">
        <v>113</v>
      </c>
      <c r="F2267">
        <v>58773</v>
      </c>
      <c r="G2267">
        <v>20070</v>
      </c>
      <c r="H2267">
        <v>12915</v>
      </c>
      <c r="I2267">
        <v>0</v>
      </c>
      <c r="J2267">
        <v>-3453</v>
      </c>
      <c r="K2267">
        <v>81264</v>
      </c>
      <c r="L2267">
        <v>12209</v>
      </c>
      <c r="M2267">
        <v>82696</v>
      </c>
      <c r="N2267" s="6" t="str">
        <f t="shared" si="35"/>
        <v>B3_R1_C2Bretagne2020_2035RésineuxPublic</v>
      </c>
    </row>
    <row r="2268" spans="1:14" x14ac:dyDescent="0.3">
      <c r="A2268" t="s">
        <v>222</v>
      </c>
      <c r="B2268" t="s">
        <v>64</v>
      </c>
      <c r="C2268" t="s">
        <v>214</v>
      </c>
      <c r="D2268" t="s">
        <v>114</v>
      </c>
      <c r="E2268" t="s">
        <v>112</v>
      </c>
      <c r="F2268">
        <v>202144</v>
      </c>
      <c r="G2268">
        <v>652698</v>
      </c>
      <c r="H2268">
        <v>14927</v>
      </c>
      <c r="I2268">
        <v>53608</v>
      </c>
      <c r="J2268">
        <v>458428</v>
      </c>
      <c r="K2268">
        <v>762353</v>
      </c>
      <c r="L2268">
        <v>233558</v>
      </c>
      <c r="M2268">
        <v>1788586</v>
      </c>
      <c r="N2268" s="6" t="str">
        <f t="shared" si="35"/>
        <v>B3_R1_C2Bretagne2020_2035FeuillusPrivé</v>
      </c>
    </row>
    <row r="2269" spans="1:14" x14ac:dyDescent="0.3">
      <c r="A2269" t="s">
        <v>222</v>
      </c>
      <c r="B2269" t="s">
        <v>64</v>
      </c>
      <c r="C2269" t="s">
        <v>214</v>
      </c>
      <c r="D2269" t="s">
        <v>114</v>
      </c>
      <c r="E2269" t="s">
        <v>113</v>
      </c>
      <c r="F2269">
        <v>29692</v>
      </c>
      <c r="G2269">
        <v>91300</v>
      </c>
      <c r="H2269">
        <v>7149</v>
      </c>
      <c r="I2269">
        <v>3161</v>
      </c>
      <c r="J2269">
        <v>-13143</v>
      </c>
      <c r="K2269">
        <v>111197</v>
      </c>
      <c r="L2269">
        <v>18114</v>
      </c>
      <c r="M2269">
        <v>100399</v>
      </c>
      <c r="N2269" s="6" t="str">
        <f t="shared" si="35"/>
        <v>B3_R1_C2Bretagne2020_2035FeuillusPublic</v>
      </c>
    </row>
    <row r="2270" spans="1:14" x14ac:dyDescent="0.3">
      <c r="A2270" t="s">
        <v>222</v>
      </c>
      <c r="B2270" t="s">
        <v>64</v>
      </c>
      <c r="C2270" t="s">
        <v>215</v>
      </c>
      <c r="D2270" t="s">
        <v>115</v>
      </c>
      <c r="E2270" t="s">
        <v>112</v>
      </c>
      <c r="F2270">
        <v>373429</v>
      </c>
      <c r="G2270">
        <v>141577</v>
      </c>
      <c r="H2270">
        <v>28901</v>
      </c>
      <c r="I2270">
        <v>26499</v>
      </c>
      <c r="J2270">
        <v>-18405</v>
      </c>
      <c r="K2270">
        <v>527925</v>
      </c>
      <c r="L2270">
        <v>90663</v>
      </c>
      <c r="M2270">
        <v>558188</v>
      </c>
      <c r="N2270" s="6" t="str">
        <f t="shared" si="35"/>
        <v>B3_R1_C2Bretagne2035_2050RésineuxPrivé</v>
      </c>
    </row>
    <row r="2271" spans="1:14" x14ac:dyDescent="0.3">
      <c r="A2271" t="s">
        <v>222</v>
      </c>
      <c r="B2271" t="s">
        <v>64</v>
      </c>
      <c r="C2271" t="s">
        <v>215</v>
      </c>
      <c r="D2271" t="s">
        <v>115</v>
      </c>
      <c r="E2271" t="s">
        <v>113</v>
      </c>
      <c r="F2271">
        <v>58634</v>
      </c>
      <c r="G2271">
        <v>19494</v>
      </c>
      <c r="H2271">
        <v>18121</v>
      </c>
      <c r="I2271">
        <v>794</v>
      </c>
      <c r="J2271">
        <v>-10265</v>
      </c>
      <c r="K2271">
        <v>80189</v>
      </c>
      <c r="L2271">
        <v>16084</v>
      </c>
      <c r="M2271">
        <v>64666</v>
      </c>
      <c r="N2271" s="6" t="str">
        <f t="shared" si="35"/>
        <v>B3_R1_C2Bretagne2035_2050RésineuxPublic</v>
      </c>
    </row>
    <row r="2272" spans="1:14" x14ac:dyDescent="0.3">
      <c r="A2272" t="s">
        <v>222</v>
      </c>
      <c r="B2272" t="s">
        <v>64</v>
      </c>
      <c r="C2272" t="s">
        <v>215</v>
      </c>
      <c r="D2272" t="s">
        <v>114</v>
      </c>
      <c r="E2272" t="s">
        <v>112</v>
      </c>
      <c r="F2272">
        <v>273640</v>
      </c>
      <c r="G2272">
        <v>1077494</v>
      </c>
      <c r="H2272">
        <v>53700</v>
      </c>
      <c r="I2272">
        <v>5346</v>
      </c>
      <c r="J2272">
        <v>266388</v>
      </c>
      <c r="K2272">
        <v>1164765</v>
      </c>
      <c r="L2272">
        <v>277532</v>
      </c>
      <c r="M2272">
        <v>1885857</v>
      </c>
      <c r="N2272" s="6" t="str">
        <f t="shared" si="35"/>
        <v>B3_R1_C2Bretagne2035_2050FeuillusPrivé</v>
      </c>
    </row>
    <row r="2273" spans="1:14" x14ac:dyDescent="0.3">
      <c r="A2273" t="s">
        <v>222</v>
      </c>
      <c r="B2273" t="s">
        <v>64</v>
      </c>
      <c r="C2273" t="s">
        <v>215</v>
      </c>
      <c r="D2273" t="s">
        <v>114</v>
      </c>
      <c r="E2273" t="s">
        <v>113</v>
      </c>
      <c r="F2273">
        <v>31633</v>
      </c>
      <c r="G2273">
        <v>84948</v>
      </c>
      <c r="H2273">
        <v>12300</v>
      </c>
      <c r="I2273">
        <v>147</v>
      </c>
      <c r="J2273">
        <v>-20637</v>
      </c>
      <c r="K2273">
        <v>106402</v>
      </c>
      <c r="L2273">
        <v>20090</v>
      </c>
      <c r="M2273">
        <v>84436</v>
      </c>
      <c r="N2273" s="6" t="str">
        <f t="shared" si="35"/>
        <v>B3_R1_C2Bretagne2035_2050FeuillusPublic</v>
      </c>
    </row>
    <row r="2274" spans="1:14" x14ac:dyDescent="0.3">
      <c r="A2274" t="s">
        <v>222</v>
      </c>
      <c r="B2274" t="s">
        <v>66</v>
      </c>
      <c r="C2274" t="s">
        <v>214</v>
      </c>
      <c r="D2274" t="s">
        <v>115</v>
      </c>
      <c r="E2274" t="s">
        <v>112</v>
      </c>
      <c r="F2274">
        <v>346654</v>
      </c>
      <c r="G2274">
        <v>130486</v>
      </c>
      <c r="H2274">
        <v>29667</v>
      </c>
      <c r="I2274">
        <v>31963</v>
      </c>
      <c r="J2274">
        <v>-5313</v>
      </c>
      <c r="K2274">
        <v>491331</v>
      </c>
      <c r="L2274">
        <v>138284</v>
      </c>
      <c r="M2274">
        <v>607712</v>
      </c>
      <c r="N2274" s="6" t="str">
        <f t="shared" si="35"/>
        <v>B3_R1_C3Bretagne2020_2035RésineuxPrivé</v>
      </c>
    </row>
    <row r="2275" spans="1:14" x14ac:dyDescent="0.3">
      <c r="A2275" t="s">
        <v>222</v>
      </c>
      <c r="B2275" t="s">
        <v>66</v>
      </c>
      <c r="C2275" t="s">
        <v>214</v>
      </c>
      <c r="D2275" t="s">
        <v>115</v>
      </c>
      <c r="E2275" t="s">
        <v>113</v>
      </c>
      <c r="F2275">
        <v>62345</v>
      </c>
      <c r="G2275">
        <v>20977</v>
      </c>
      <c r="H2275">
        <v>18652</v>
      </c>
      <c r="I2275">
        <v>0</v>
      </c>
      <c r="J2275">
        <v>-9077</v>
      </c>
      <c r="K2275">
        <v>85838</v>
      </c>
      <c r="L2275">
        <v>17021</v>
      </c>
      <c r="M2275">
        <v>75279</v>
      </c>
      <c r="N2275" s="6" t="str">
        <f t="shared" si="35"/>
        <v>B3_R1_C3Bretagne2020_2035RésineuxPublic</v>
      </c>
    </row>
    <row r="2276" spans="1:14" x14ac:dyDescent="0.3">
      <c r="A2276" t="s">
        <v>222</v>
      </c>
      <c r="B2276" t="s">
        <v>66</v>
      </c>
      <c r="C2276" t="s">
        <v>214</v>
      </c>
      <c r="D2276" t="s">
        <v>114</v>
      </c>
      <c r="E2276" t="s">
        <v>112</v>
      </c>
      <c r="F2276">
        <v>197438</v>
      </c>
      <c r="G2276">
        <v>634938</v>
      </c>
      <c r="H2276">
        <v>20129</v>
      </c>
      <c r="I2276">
        <v>53070</v>
      </c>
      <c r="J2276">
        <v>342304</v>
      </c>
      <c r="K2276">
        <v>743173</v>
      </c>
      <c r="L2276">
        <v>331550</v>
      </c>
      <c r="M2276">
        <v>1639601</v>
      </c>
      <c r="N2276" s="6" t="str">
        <f t="shared" si="35"/>
        <v>B3_R1_C3Bretagne2020_2035FeuillusPrivé</v>
      </c>
    </row>
    <row r="2277" spans="1:14" x14ac:dyDescent="0.3">
      <c r="A2277" t="s">
        <v>222</v>
      </c>
      <c r="B2277" t="s">
        <v>66</v>
      </c>
      <c r="C2277" t="s">
        <v>214</v>
      </c>
      <c r="D2277" t="s">
        <v>114</v>
      </c>
      <c r="E2277" t="s">
        <v>113</v>
      </c>
      <c r="F2277">
        <v>30610</v>
      </c>
      <c r="G2277">
        <v>92610</v>
      </c>
      <c r="H2277">
        <v>10860</v>
      </c>
      <c r="I2277">
        <v>3137</v>
      </c>
      <c r="J2277">
        <v>-22485</v>
      </c>
      <c r="K2277">
        <v>113209</v>
      </c>
      <c r="L2277">
        <v>25783</v>
      </c>
      <c r="M2277">
        <v>92023</v>
      </c>
      <c r="N2277" s="6" t="str">
        <f t="shared" si="35"/>
        <v>B3_R1_C3Bretagne2020_2035FeuillusPublic</v>
      </c>
    </row>
    <row r="2278" spans="1:14" x14ac:dyDescent="0.3">
      <c r="A2278" t="s">
        <v>222</v>
      </c>
      <c r="B2278" t="s">
        <v>66</v>
      </c>
      <c r="C2278" t="s">
        <v>215</v>
      </c>
      <c r="D2278" t="s">
        <v>115</v>
      </c>
      <c r="E2278" t="s">
        <v>112</v>
      </c>
      <c r="F2278">
        <v>384151</v>
      </c>
      <c r="G2278">
        <v>141679</v>
      </c>
      <c r="H2278">
        <v>39975</v>
      </c>
      <c r="I2278">
        <v>22162</v>
      </c>
      <c r="J2278">
        <v>-50500</v>
      </c>
      <c r="K2278">
        <v>539055</v>
      </c>
      <c r="L2278">
        <v>99935</v>
      </c>
      <c r="M2278">
        <v>485193</v>
      </c>
      <c r="N2278" s="6" t="str">
        <f t="shared" si="35"/>
        <v>B3_R1_C3Bretagne2035_2050RésineuxPrivé</v>
      </c>
    </row>
    <row r="2279" spans="1:14" x14ac:dyDescent="0.3">
      <c r="A2279" t="s">
        <v>222</v>
      </c>
      <c r="B2279" t="s">
        <v>66</v>
      </c>
      <c r="C2279" t="s">
        <v>215</v>
      </c>
      <c r="D2279" t="s">
        <v>115</v>
      </c>
      <c r="E2279" t="s">
        <v>113</v>
      </c>
      <c r="F2279">
        <v>56210</v>
      </c>
      <c r="G2279">
        <v>19286</v>
      </c>
      <c r="H2279">
        <v>19547</v>
      </c>
      <c r="I2279">
        <v>665</v>
      </c>
      <c r="J2279">
        <v>-12787</v>
      </c>
      <c r="K2279">
        <v>77576</v>
      </c>
      <c r="L2279">
        <v>16352</v>
      </c>
      <c r="M2279">
        <v>54695</v>
      </c>
      <c r="N2279" s="6" t="str">
        <f t="shared" si="35"/>
        <v>B3_R1_C3Bretagne2035_2050RésineuxPublic</v>
      </c>
    </row>
    <row r="2280" spans="1:14" x14ac:dyDescent="0.3">
      <c r="A2280" t="s">
        <v>222</v>
      </c>
      <c r="B2280" t="s">
        <v>66</v>
      </c>
      <c r="C2280" t="s">
        <v>215</v>
      </c>
      <c r="D2280" t="s">
        <v>114</v>
      </c>
      <c r="E2280" t="s">
        <v>112</v>
      </c>
      <c r="F2280">
        <v>282724</v>
      </c>
      <c r="G2280">
        <v>1105545</v>
      </c>
      <c r="H2280">
        <v>67953</v>
      </c>
      <c r="I2280">
        <v>4745</v>
      </c>
      <c r="J2280">
        <v>111718</v>
      </c>
      <c r="K2280">
        <v>1195978</v>
      </c>
      <c r="L2280">
        <v>298015</v>
      </c>
      <c r="M2280">
        <v>1648540</v>
      </c>
      <c r="N2280" s="6" t="str">
        <f t="shared" si="35"/>
        <v>B3_R1_C3Bretagne2035_2050FeuillusPrivé</v>
      </c>
    </row>
    <row r="2281" spans="1:14" x14ac:dyDescent="0.3">
      <c r="A2281" t="s">
        <v>222</v>
      </c>
      <c r="B2281" t="s">
        <v>66</v>
      </c>
      <c r="C2281" t="s">
        <v>215</v>
      </c>
      <c r="D2281" t="s">
        <v>114</v>
      </c>
      <c r="E2281" t="s">
        <v>113</v>
      </c>
      <c r="F2281">
        <v>32597</v>
      </c>
      <c r="G2281">
        <v>85827</v>
      </c>
      <c r="H2281">
        <v>13343</v>
      </c>
      <c r="I2281">
        <v>121</v>
      </c>
      <c r="J2281">
        <v>-24292</v>
      </c>
      <c r="K2281">
        <v>107971</v>
      </c>
      <c r="L2281">
        <v>19352</v>
      </c>
      <c r="M2281">
        <v>78858</v>
      </c>
      <c r="N2281" s="6" t="str">
        <f t="shared" si="35"/>
        <v>B3_R1_C3Bretagne2035_2050FeuillusPublic</v>
      </c>
    </row>
    <row r="2282" spans="1:14" x14ac:dyDescent="0.3">
      <c r="A2282" t="s">
        <v>222</v>
      </c>
      <c r="B2282" t="s">
        <v>68</v>
      </c>
      <c r="C2282" t="s">
        <v>214</v>
      </c>
      <c r="D2282" t="s">
        <v>115</v>
      </c>
      <c r="E2282" t="s">
        <v>112</v>
      </c>
      <c r="F2282">
        <v>338486</v>
      </c>
      <c r="G2282">
        <v>128116</v>
      </c>
      <c r="H2282">
        <v>23502</v>
      </c>
      <c r="I2282">
        <v>0</v>
      </c>
      <c r="J2282">
        <v>28651</v>
      </c>
      <c r="K2282">
        <v>480940</v>
      </c>
      <c r="L2282">
        <v>93384</v>
      </c>
      <c r="M2282">
        <v>649650</v>
      </c>
      <c r="N2282" s="6" t="str">
        <f t="shared" si="35"/>
        <v>B3_R2_C1Bretagne2020_2035RésineuxPrivé</v>
      </c>
    </row>
    <row r="2283" spans="1:14" x14ac:dyDescent="0.3">
      <c r="A2283" t="s">
        <v>222</v>
      </c>
      <c r="B2283" t="s">
        <v>68</v>
      </c>
      <c r="C2283" t="s">
        <v>214</v>
      </c>
      <c r="D2283" t="s">
        <v>115</v>
      </c>
      <c r="E2283" t="s">
        <v>113</v>
      </c>
      <c r="F2283">
        <v>59090</v>
      </c>
      <c r="G2283">
        <v>20177</v>
      </c>
      <c r="H2283">
        <v>12890</v>
      </c>
      <c r="I2283">
        <v>0</v>
      </c>
      <c r="J2283">
        <v>-3978</v>
      </c>
      <c r="K2283">
        <v>81703</v>
      </c>
      <c r="L2283">
        <v>11929</v>
      </c>
      <c r="M2283">
        <v>81348</v>
      </c>
      <c r="N2283" s="6" t="str">
        <f t="shared" si="35"/>
        <v>B3_R2_C1Bretagne2020_2035RésineuxPublic</v>
      </c>
    </row>
    <row r="2284" spans="1:14" x14ac:dyDescent="0.3">
      <c r="A2284" t="s">
        <v>222</v>
      </c>
      <c r="B2284" t="s">
        <v>68</v>
      </c>
      <c r="C2284" t="s">
        <v>214</v>
      </c>
      <c r="D2284" t="s">
        <v>114</v>
      </c>
      <c r="E2284" t="s">
        <v>112</v>
      </c>
      <c r="F2284">
        <v>206156</v>
      </c>
      <c r="G2284">
        <v>682690</v>
      </c>
      <c r="H2284">
        <v>17573</v>
      </c>
      <c r="I2284">
        <v>25275</v>
      </c>
      <c r="J2284">
        <v>442338</v>
      </c>
      <c r="K2284">
        <v>792752</v>
      </c>
      <c r="L2284">
        <v>227481</v>
      </c>
      <c r="M2284">
        <v>1781292</v>
      </c>
      <c r="N2284" s="6" t="str">
        <f t="shared" si="35"/>
        <v>B3_R2_C1Bretagne2020_2035FeuillusPrivé</v>
      </c>
    </row>
    <row r="2285" spans="1:14" x14ac:dyDescent="0.3">
      <c r="A2285" t="s">
        <v>222</v>
      </c>
      <c r="B2285" t="s">
        <v>68</v>
      </c>
      <c r="C2285" t="s">
        <v>214</v>
      </c>
      <c r="D2285" t="s">
        <v>114</v>
      </c>
      <c r="E2285" t="s">
        <v>113</v>
      </c>
      <c r="F2285">
        <v>29259</v>
      </c>
      <c r="G2285">
        <v>90029</v>
      </c>
      <c r="H2285">
        <v>7287</v>
      </c>
      <c r="I2285">
        <v>0</v>
      </c>
      <c r="J2285">
        <v>-12071</v>
      </c>
      <c r="K2285">
        <v>109695</v>
      </c>
      <c r="L2285">
        <v>17896</v>
      </c>
      <c r="M2285">
        <v>100679</v>
      </c>
      <c r="N2285" s="6" t="str">
        <f t="shared" si="35"/>
        <v>B3_R2_C1Bretagne2020_2035FeuillusPublic</v>
      </c>
    </row>
    <row r="2286" spans="1:14" x14ac:dyDescent="0.3">
      <c r="A2286" t="s">
        <v>222</v>
      </c>
      <c r="B2286" t="s">
        <v>68</v>
      </c>
      <c r="C2286" t="s">
        <v>215</v>
      </c>
      <c r="D2286" t="s">
        <v>115</v>
      </c>
      <c r="E2286" t="s">
        <v>112</v>
      </c>
      <c r="F2286">
        <v>363522</v>
      </c>
      <c r="G2286">
        <v>135895</v>
      </c>
      <c r="H2286">
        <v>17241</v>
      </c>
      <c r="I2286">
        <v>4290</v>
      </c>
      <c r="J2286">
        <v>1476</v>
      </c>
      <c r="K2286">
        <v>511726</v>
      </c>
      <c r="L2286">
        <v>45051</v>
      </c>
      <c r="M2286">
        <v>556214</v>
      </c>
      <c r="N2286" s="6" t="str">
        <f t="shared" si="35"/>
        <v>B3_R2_C1Bretagne2035_2050RésineuxPrivé</v>
      </c>
    </row>
    <row r="2287" spans="1:14" x14ac:dyDescent="0.3">
      <c r="A2287" t="s">
        <v>222</v>
      </c>
      <c r="B2287" t="s">
        <v>68</v>
      </c>
      <c r="C2287" t="s">
        <v>215</v>
      </c>
      <c r="D2287" t="s">
        <v>115</v>
      </c>
      <c r="E2287" t="s">
        <v>113</v>
      </c>
      <c r="F2287">
        <v>54323</v>
      </c>
      <c r="G2287">
        <v>18711</v>
      </c>
      <c r="H2287">
        <v>10885</v>
      </c>
      <c r="I2287">
        <v>0</v>
      </c>
      <c r="J2287">
        <v>-5332</v>
      </c>
      <c r="K2287">
        <v>75040</v>
      </c>
      <c r="L2287">
        <v>9587</v>
      </c>
      <c r="M2287">
        <v>67494</v>
      </c>
      <c r="N2287" s="6" t="str">
        <f t="shared" si="35"/>
        <v>B3_R2_C1Bretagne2035_2050RésineuxPublic</v>
      </c>
    </row>
    <row r="2288" spans="1:14" x14ac:dyDescent="0.3">
      <c r="A2288" t="s">
        <v>222</v>
      </c>
      <c r="B2288" t="s">
        <v>68</v>
      </c>
      <c r="C2288" t="s">
        <v>215</v>
      </c>
      <c r="D2288" t="s">
        <v>114</v>
      </c>
      <c r="E2288" t="s">
        <v>112</v>
      </c>
      <c r="F2288">
        <v>277054</v>
      </c>
      <c r="G2288">
        <v>1106958</v>
      </c>
      <c r="H2288">
        <v>33452</v>
      </c>
      <c r="I2288">
        <v>775</v>
      </c>
      <c r="J2288">
        <v>376161</v>
      </c>
      <c r="K2288">
        <v>1191798</v>
      </c>
      <c r="L2288">
        <v>162942</v>
      </c>
      <c r="M2288">
        <v>2012880</v>
      </c>
      <c r="N2288" s="6" t="str">
        <f t="shared" si="35"/>
        <v>B3_R2_C1Bretagne2035_2050FeuillusPrivé</v>
      </c>
    </row>
    <row r="2289" spans="1:14" x14ac:dyDescent="0.3">
      <c r="A2289" t="s">
        <v>222</v>
      </c>
      <c r="B2289" t="s">
        <v>68</v>
      </c>
      <c r="C2289" t="s">
        <v>215</v>
      </c>
      <c r="D2289" t="s">
        <v>114</v>
      </c>
      <c r="E2289" t="s">
        <v>113</v>
      </c>
      <c r="F2289">
        <v>30718</v>
      </c>
      <c r="G2289">
        <v>84664</v>
      </c>
      <c r="H2289">
        <v>6635</v>
      </c>
      <c r="I2289">
        <v>0</v>
      </c>
      <c r="J2289">
        <v>-10720</v>
      </c>
      <c r="K2289">
        <v>105332</v>
      </c>
      <c r="L2289">
        <v>11082</v>
      </c>
      <c r="M2289">
        <v>93469</v>
      </c>
      <c r="N2289" s="6" t="str">
        <f t="shared" si="35"/>
        <v>B3_R2_C1Bretagne2035_2050FeuillusPublic</v>
      </c>
    </row>
    <row r="2290" spans="1:14" x14ac:dyDescent="0.3">
      <c r="A2290" t="s">
        <v>222</v>
      </c>
      <c r="B2290" t="s">
        <v>69</v>
      </c>
      <c r="C2290" t="s">
        <v>214</v>
      </c>
      <c r="D2290" t="s">
        <v>115</v>
      </c>
      <c r="E2290" t="s">
        <v>112</v>
      </c>
      <c r="F2290">
        <v>338486</v>
      </c>
      <c r="G2290">
        <v>128116</v>
      </c>
      <c r="H2290">
        <v>23502</v>
      </c>
      <c r="I2290">
        <v>0</v>
      </c>
      <c r="J2290">
        <v>28651</v>
      </c>
      <c r="K2290">
        <v>480940</v>
      </c>
      <c r="L2290">
        <v>93384</v>
      </c>
      <c r="M2290">
        <v>649650</v>
      </c>
      <c r="N2290" s="6" t="str">
        <f t="shared" si="35"/>
        <v>B3_R2_C2Bretagne2020_2035RésineuxPrivé</v>
      </c>
    </row>
    <row r="2291" spans="1:14" x14ac:dyDescent="0.3">
      <c r="A2291" t="s">
        <v>222</v>
      </c>
      <c r="B2291" t="s">
        <v>69</v>
      </c>
      <c r="C2291" t="s">
        <v>214</v>
      </c>
      <c r="D2291" t="s">
        <v>115</v>
      </c>
      <c r="E2291" t="s">
        <v>113</v>
      </c>
      <c r="F2291">
        <v>59090</v>
      </c>
      <c r="G2291">
        <v>20177</v>
      </c>
      <c r="H2291">
        <v>12890</v>
      </c>
      <c r="I2291">
        <v>0</v>
      </c>
      <c r="J2291">
        <v>-3978</v>
      </c>
      <c r="K2291">
        <v>81703</v>
      </c>
      <c r="L2291">
        <v>11929</v>
      </c>
      <c r="M2291">
        <v>81348</v>
      </c>
      <c r="N2291" s="6" t="str">
        <f t="shared" si="35"/>
        <v>B3_R2_C2Bretagne2020_2035RésineuxPublic</v>
      </c>
    </row>
    <row r="2292" spans="1:14" x14ac:dyDescent="0.3">
      <c r="A2292" t="s">
        <v>222</v>
      </c>
      <c r="B2292" t="s">
        <v>69</v>
      </c>
      <c r="C2292" t="s">
        <v>214</v>
      </c>
      <c r="D2292" t="s">
        <v>114</v>
      </c>
      <c r="E2292" t="s">
        <v>112</v>
      </c>
      <c r="F2292">
        <v>206156</v>
      </c>
      <c r="G2292">
        <v>682690</v>
      </c>
      <c r="H2292">
        <v>17573</v>
      </c>
      <c r="I2292">
        <v>25275</v>
      </c>
      <c r="J2292">
        <v>442338</v>
      </c>
      <c r="K2292">
        <v>792752</v>
      </c>
      <c r="L2292">
        <v>227481</v>
      </c>
      <c r="M2292">
        <v>1781292</v>
      </c>
      <c r="N2292" s="6" t="str">
        <f t="shared" si="35"/>
        <v>B3_R2_C2Bretagne2020_2035FeuillusPrivé</v>
      </c>
    </row>
    <row r="2293" spans="1:14" x14ac:dyDescent="0.3">
      <c r="A2293" t="s">
        <v>222</v>
      </c>
      <c r="B2293" t="s">
        <v>69</v>
      </c>
      <c r="C2293" t="s">
        <v>214</v>
      </c>
      <c r="D2293" t="s">
        <v>114</v>
      </c>
      <c r="E2293" t="s">
        <v>113</v>
      </c>
      <c r="F2293">
        <v>29259</v>
      </c>
      <c r="G2293">
        <v>90029</v>
      </c>
      <c r="H2293">
        <v>7287</v>
      </c>
      <c r="I2293">
        <v>0</v>
      </c>
      <c r="J2293">
        <v>-12071</v>
      </c>
      <c r="K2293">
        <v>109695</v>
      </c>
      <c r="L2293">
        <v>17896</v>
      </c>
      <c r="M2293">
        <v>100679</v>
      </c>
      <c r="N2293" s="6" t="str">
        <f t="shared" si="35"/>
        <v>B3_R2_C2Bretagne2020_2035FeuillusPublic</v>
      </c>
    </row>
    <row r="2294" spans="1:14" x14ac:dyDescent="0.3">
      <c r="A2294" t="s">
        <v>222</v>
      </c>
      <c r="B2294" t="s">
        <v>69</v>
      </c>
      <c r="C2294" t="s">
        <v>215</v>
      </c>
      <c r="D2294" t="s">
        <v>115</v>
      </c>
      <c r="E2294" t="s">
        <v>112</v>
      </c>
      <c r="F2294">
        <v>362709</v>
      </c>
      <c r="G2294">
        <v>134574</v>
      </c>
      <c r="H2294">
        <v>29138</v>
      </c>
      <c r="I2294">
        <v>4199</v>
      </c>
      <c r="J2294">
        <v>-23879</v>
      </c>
      <c r="K2294">
        <v>509752</v>
      </c>
      <c r="L2294">
        <v>72974</v>
      </c>
      <c r="M2294">
        <v>506017</v>
      </c>
      <c r="N2294" s="6" t="str">
        <f t="shared" si="35"/>
        <v>B3_R2_C2Bretagne2035_2050RésineuxPrivé</v>
      </c>
    </row>
    <row r="2295" spans="1:14" x14ac:dyDescent="0.3">
      <c r="A2295" t="s">
        <v>222</v>
      </c>
      <c r="B2295" t="s">
        <v>69</v>
      </c>
      <c r="C2295" t="s">
        <v>215</v>
      </c>
      <c r="D2295" t="s">
        <v>115</v>
      </c>
      <c r="E2295" t="s">
        <v>113</v>
      </c>
      <c r="F2295">
        <v>57875</v>
      </c>
      <c r="G2295">
        <v>19226</v>
      </c>
      <c r="H2295">
        <v>18063</v>
      </c>
      <c r="I2295">
        <v>0</v>
      </c>
      <c r="J2295">
        <v>-10651</v>
      </c>
      <c r="K2295">
        <v>79145</v>
      </c>
      <c r="L2295">
        <v>15703</v>
      </c>
      <c r="M2295">
        <v>62150</v>
      </c>
      <c r="N2295" s="6" t="str">
        <f t="shared" si="35"/>
        <v>B3_R2_C2Bretagne2035_2050RésineuxPublic</v>
      </c>
    </row>
    <row r="2296" spans="1:14" x14ac:dyDescent="0.3">
      <c r="A2296" t="s">
        <v>222</v>
      </c>
      <c r="B2296" t="s">
        <v>69</v>
      </c>
      <c r="C2296" t="s">
        <v>215</v>
      </c>
      <c r="D2296" t="s">
        <v>114</v>
      </c>
      <c r="E2296" t="s">
        <v>112</v>
      </c>
      <c r="F2296">
        <v>269555</v>
      </c>
      <c r="G2296">
        <v>1069931</v>
      </c>
      <c r="H2296">
        <v>53190</v>
      </c>
      <c r="I2296">
        <v>757</v>
      </c>
      <c r="J2296">
        <v>258595</v>
      </c>
      <c r="K2296">
        <v>1154049</v>
      </c>
      <c r="L2296">
        <v>270093</v>
      </c>
      <c r="M2296">
        <v>1853336</v>
      </c>
      <c r="N2296" s="6" t="str">
        <f t="shared" si="35"/>
        <v>B3_R2_C2Bretagne2035_2050FeuillusPrivé</v>
      </c>
    </row>
    <row r="2297" spans="1:14" x14ac:dyDescent="0.3">
      <c r="A2297" t="s">
        <v>222</v>
      </c>
      <c r="B2297" t="s">
        <v>69</v>
      </c>
      <c r="C2297" t="s">
        <v>215</v>
      </c>
      <c r="D2297" t="s">
        <v>114</v>
      </c>
      <c r="E2297" t="s">
        <v>113</v>
      </c>
      <c r="F2297">
        <v>31668</v>
      </c>
      <c r="G2297">
        <v>85779</v>
      </c>
      <c r="H2297">
        <v>12325</v>
      </c>
      <c r="I2297">
        <v>0</v>
      </c>
      <c r="J2297">
        <v>-20865</v>
      </c>
      <c r="K2297">
        <v>107194</v>
      </c>
      <c r="L2297">
        <v>19941</v>
      </c>
      <c r="M2297">
        <v>84647</v>
      </c>
      <c r="N2297" s="6" t="str">
        <f t="shared" si="35"/>
        <v>B3_R2_C2Bretagne2035_2050FeuillusPublic</v>
      </c>
    </row>
    <row r="2298" spans="1:14" x14ac:dyDescent="0.3">
      <c r="A2298" t="s">
        <v>222</v>
      </c>
      <c r="B2298" t="s">
        <v>70</v>
      </c>
      <c r="C2298" t="s">
        <v>214</v>
      </c>
      <c r="D2298" t="s">
        <v>115</v>
      </c>
      <c r="E2298" t="s">
        <v>112</v>
      </c>
      <c r="F2298">
        <v>338704</v>
      </c>
      <c r="G2298">
        <v>128119</v>
      </c>
      <c r="H2298">
        <v>32208</v>
      </c>
      <c r="I2298">
        <v>0</v>
      </c>
      <c r="J2298">
        <v>-3423</v>
      </c>
      <c r="K2298">
        <v>481310</v>
      </c>
      <c r="L2298">
        <v>126588</v>
      </c>
      <c r="M2298">
        <v>590224</v>
      </c>
      <c r="N2298" s="6" t="str">
        <f t="shared" si="35"/>
        <v>B3_R2_C3Bretagne2020_2035RésineuxPrivé</v>
      </c>
    </row>
    <row r="2299" spans="1:14" x14ac:dyDescent="0.3">
      <c r="A2299" t="s">
        <v>222</v>
      </c>
      <c r="B2299" t="s">
        <v>70</v>
      </c>
      <c r="C2299" t="s">
        <v>214</v>
      </c>
      <c r="D2299" t="s">
        <v>115</v>
      </c>
      <c r="E2299" t="s">
        <v>113</v>
      </c>
      <c r="F2299">
        <v>62648</v>
      </c>
      <c r="G2299">
        <v>21080</v>
      </c>
      <c r="H2299">
        <v>18608</v>
      </c>
      <c r="I2299">
        <v>0</v>
      </c>
      <c r="J2299">
        <v>-9561</v>
      </c>
      <c r="K2299">
        <v>86258</v>
      </c>
      <c r="L2299">
        <v>16682</v>
      </c>
      <c r="M2299">
        <v>73971</v>
      </c>
      <c r="N2299" s="6" t="str">
        <f t="shared" si="35"/>
        <v>B3_R2_C3Bretagne2020_2035RésineuxPublic</v>
      </c>
    </row>
    <row r="2300" spans="1:14" x14ac:dyDescent="0.3">
      <c r="A2300" t="s">
        <v>222</v>
      </c>
      <c r="B2300" t="s">
        <v>70</v>
      </c>
      <c r="C2300" t="s">
        <v>214</v>
      </c>
      <c r="D2300" t="s">
        <v>114</v>
      </c>
      <c r="E2300" t="s">
        <v>112</v>
      </c>
      <c r="F2300">
        <v>203363</v>
      </c>
      <c r="G2300">
        <v>673933</v>
      </c>
      <c r="H2300">
        <v>25290</v>
      </c>
      <c r="I2300">
        <v>24725</v>
      </c>
      <c r="J2300">
        <v>322504</v>
      </c>
      <c r="K2300">
        <v>783031</v>
      </c>
      <c r="L2300">
        <v>321010</v>
      </c>
      <c r="M2300">
        <v>1630832</v>
      </c>
      <c r="N2300" s="6" t="str">
        <f t="shared" si="35"/>
        <v>B3_R2_C3Bretagne2020_2035FeuillusPrivé</v>
      </c>
    </row>
    <row r="2301" spans="1:14" x14ac:dyDescent="0.3">
      <c r="A2301" t="s">
        <v>222</v>
      </c>
      <c r="B2301" t="s">
        <v>70</v>
      </c>
      <c r="C2301" t="s">
        <v>214</v>
      </c>
      <c r="D2301" t="s">
        <v>114</v>
      </c>
      <c r="E2301" t="s">
        <v>113</v>
      </c>
      <c r="F2301">
        <v>30170</v>
      </c>
      <c r="G2301">
        <v>91467</v>
      </c>
      <c r="H2301">
        <v>11007</v>
      </c>
      <c r="I2301">
        <v>0</v>
      </c>
      <c r="J2301">
        <v>-21518</v>
      </c>
      <c r="K2301">
        <v>111821</v>
      </c>
      <c r="L2301">
        <v>25541</v>
      </c>
      <c r="M2301">
        <v>92192</v>
      </c>
      <c r="N2301" s="6" t="str">
        <f t="shared" si="35"/>
        <v>B3_R2_C3Bretagne2020_2035FeuillusPublic</v>
      </c>
    </row>
    <row r="2302" spans="1:14" x14ac:dyDescent="0.3">
      <c r="A2302" t="s">
        <v>222</v>
      </c>
      <c r="B2302" t="s">
        <v>70</v>
      </c>
      <c r="C2302" t="s">
        <v>215</v>
      </c>
      <c r="D2302" t="s">
        <v>115</v>
      </c>
      <c r="E2302" t="s">
        <v>112</v>
      </c>
      <c r="F2302">
        <v>375841</v>
      </c>
      <c r="G2302">
        <v>136042</v>
      </c>
      <c r="H2302">
        <v>40749</v>
      </c>
      <c r="I2302">
        <v>3519</v>
      </c>
      <c r="J2302">
        <v>-55626</v>
      </c>
      <c r="K2302">
        <v>524700</v>
      </c>
      <c r="L2302">
        <v>71827</v>
      </c>
      <c r="M2302">
        <v>427775</v>
      </c>
      <c r="N2302" s="6" t="str">
        <f t="shared" si="35"/>
        <v>B3_R2_C3Bretagne2035_2050RésineuxPrivé</v>
      </c>
    </row>
    <row r="2303" spans="1:14" x14ac:dyDescent="0.3">
      <c r="A2303" t="s">
        <v>222</v>
      </c>
      <c r="B2303" t="s">
        <v>70</v>
      </c>
      <c r="C2303" t="s">
        <v>215</v>
      </c>
      <c r="D2303" t="s">
        <v>115</v>
      </c>
      <c r="E2303" t="s">
        <v>113</v>
      </c>
      <c r="F2303">
        <v>55647</v>
      </c>
      <c r="G2303">
        <v>19154</v>
      </c>
      <c r="H2303">
        <v>19525</v>
      </c>
      <c r="I2303">
        <v>0</v>
      </c>
      <c r="J2303">
        <v>-13097</v>
      </c>
      <c r="K2303">
        <v>76874</v>
      </c>
      <c r="L2303">
        <v>15787</v>
      </c>
      <c r="M2303">
        <v>52544</v>
      </c>
      <c r="N2303" s="6" t="str">
        <f t="shared" si="35"/>
        <v>B3_R2_C3Bretagne2035_2050RésineuxPublic</v>
      </c>
    </row>
    <row r="2304" spans="1:14" x14ac:dyDescent="0.3">
      <c r="A2304" t="s">
        <v>222</v>
      </c>
      <c r="B2304" t="s">
        <v>70</v>
      </c>
      <c r="C2304" t="s">
        <v>215</v>
      </c>
      <c r="D2304" t="s">
        <v>114</v>
      </c>
      <c r="E2304" t="s">
        <v>112</v>
      </c>
      <c r="F2304">
        <v>278245</v>
      </c>
      <c r="G2304">
        <v>1095073</v>
      </c>
      <c r="H2304">
        <v>66744</v>
      </c>
      <c r="I2304">
        <v>625</v>
      </c>
      <c r="J2304">
        <v>108589</v>
      </c>
      <c r="K2304">
        <v>1182503</v>
      </c>
      <c r="L2304">
        <v>285959</v>
      </c>
      <c r="M2304">
        <v>1617594</v>
      </c>
      <c r="N2304" s="6" t="str">
        <f t="shared" si="35"/>
        <v>B3_R2_C3Bretagne2035_2050FeuillusPrivé</v>
      </c>
    </row>
    <row r="2305" spans="1:14" x14ac:dyDescent="0.3">
      <c r="A2305" t="s">
        <v>222</v>
      </c>
      <c r="B2305" t="s">
        <v>70</v>
      </c>
      <c r="C2305" t="s">
        <v>215</v>
      </c>
      <c r="D2305" t="s">
        <v>114</v>
      </c>
      <c r="E2305" t="s">
        <v>113</v>
      </c>
      <c r="F2305">
        <v>32802</v>
      </c>
      <c r="G2305">
        <v>86958</v>
      </c>
      <c r="H2305">
        <v>13721</v>
      </c>
      <c r="I2305">
        <v>0</v>
      </c>
      <c r="J2305">
        <v>-24505</v>
      </c>
      <c r="K2305">
        <v>109188</v>
      </c>
      <c r="L2305">
        <v>18708</v>
      </c>
      <c r="M2305">
        <v>79019</v>
      </c>
      <c r="N2305" s="6" t="str">
        <f t="shared" si="35"/>
        <v>B3_R2_C3Bretagne2035_2050FeuillusPublic</v>
      </c>
    </row>
    <row r="2306" spans="1:14" x14ac:dyDescent="0.3">
      <c r="A2306" t="s">
        <v>223</v>
      </c>
      <c r="B2306" t="s">
        <v>12</v>
      </c>
      <c r="C2306" t="s">
        <v>214</v>
      </c>
      <c r="D2306" t="s">
        <v>115</v>
      </c>
      <c r="E2306" t="s">
        <v>112</v>
      </c>
      <c r="F2306">
        <v>4368204</v>
      </c>
      <c r="G2306">
        <v>1834043</v>
      </c>
      <c r="H2306">
        <v>140115</v>
      </c>
      <c r="I2306">
        <v>155182</v>
      </c>
      <c r="J2306">
        <v>900517</v>
      </c>
      <c r="K2306">
        <v>6328055</v>
      </c>
      <c r="L2306">
        <v>556747</v>
      </c>
      <c r="M2306">
        <v>9394389</v>
      </c>
      <c r="N2306" s="6" t="str">
        <f t="shared" si="35"/>
        <v>A1_R1_C1Nouvelle-Aquitaine2020_2035RésineuxPrivé</v>
      </c>
    </row>
    <row r="2307" spans="1:14" x14ac:dyDescent="0.3">
      <c r="A2307" t="s">
        <v>223</v>
      </c>
      <c r="B2307" t="s">
        <v>12</v>
      </c>
      <c r="C2307" t="s">
        <v>214</v>
      </c>
      <c r="D2307" t="s">
        <v>115</v>
      </c>
      <c r="E2307" t="s">
        <v>113</v>
      </c>
      <c r="F2307">
        <v>409467</v>
      </c>
      <c r="G2307">
        <v>149129</v>
      </c>
      <c r="H2307">
        <v>56685</v>
      </c>
      <c r="I2307">
        <v>9614</v>
      </c>
      <c r="J2307">
        <v>105067</v>
      </c>
      <c r="K2307">
        <v>565177</v>
      </c>
      <c r="L2307">
        <v>62103</v>
      </c>
      <c r="M2307">
        <v>912449</v>
      </c>
      <c r="N2307" s="6" t="str">
        <f t="shared" ref="N2307:N2370" si="36">B2307&amp;A2307&amp;C2307&amp;D2307&amp;E2307</f>
        <v>A1_R1_C1Nouvelle-Aquitaine2020_2035RésineuxPublic</v>
      </c>
    </row>
    <row r="2308" spans="1:14" x14ac:dyDescent="0.3">
      <c r="A2308" t="s">
        <v>223</v>
      </c>
      <c r="B2308" t="s">
        <v>12</v>
      </c>
      <c r="C2308" t="s">
        <v>214</v>
      </c>
      <c r="D2308" t="s">
        <v>114</v>
      </c>
      <c r="E2308" t="s">
        <v>112</v>
      </c>
      <c r="F2308">
        <v>588233</v>
      </c>
      <c r="G2308">
        <v>2524857</v>
      </c>
      <c r="H2308">
        <v>44298</v>
      </c>
      <c r="I2308">
        <v>827260</v>
      </c>
      <c r="J2308">
        <v>1001900</v>
      </c>
      <c r="K2308">
        <v>2842767</v>
      </c>
      <c r="L2308">
        <v>2160549</v>
      </c>
      <c r="M2308">
        <v>6677407</v>
      </c>
      <c r="N2308" s="6" t="str">
        <f t="shared" si="36"/>
        <v>A1_R1_C1Nouvelle-Aquitaine2020_2035FeuillusPrivé</v>
      </c>
    </row>
    <row r="2309" spans="1:14" x14ac:dyDescent="0.3">
      <c r="A2309" t="s">
        <v>223</v>
      </c>
      <c r="B2309" t="s">
        <v>12</v>
      </c>
      <c r="C2309" t="s">
        <v>214</v>
      </c>
      <c r="D2309" t="s">
        <v>114</v>
      </c>
      <c r="E2309" t="s">
        <v>113</v>
      </c>
      <c r="F2309">
        <v>37688</v>
      </c>
      <c r="G2309">
        <v>140275</v>
      </c>
      <c r="H2309">
        <v>11652</v>
      </c>
      <c r="I2309">
        <v>48481</v>
      </c>
      <c r="J2309">
        <v>77453</v>
      </c>
      <c r="K2309">
        <v>163019</v>
      </c>
      <c r="L2309">
        <v>72479</v>
      </c>
      <c r="M2309">
        <v>371788</v>
      </c>
      <c r="N2309" s="6" t="str">
        <f t="shared" si="36"/>
        <v>A1_R1_C1Nouvelle-Aquitaine2020_2035FeuillusPublic</v>
      </c>
    </row>
    <row r="2310" spans="1:14" x14ac:dyDescent="0.3">
      <c r="A2310" t="s">
        <v>223</v>
      </c>
      <c r="B2310" t="s">
        <v>12</v>
      </c>
      <c r="C2310" t="s">
        <v>215</v>
      </c>
      <c r="D2310" t="s">
        <v>115</v>
      </c>
      <c r="E2310" t="s">
        <v>112</v>
      </c>
      <c r="F2310">
        <v>5925227</v>
      </c>
      <c r="G2310">
        <v>1996546</v>
      </c>
      <c r="H2310">
        <v>214347</v>
      </c>
      <c r="I2310">
        <v>43287</v>
      </c>
      <c r="J2310">
        <v>499430</v>
      </c>
      <c r="K2310">
        <v>8087200</v>
      </c>
      <c r="L2310">
        <v>618710</v>
      </c>
      <c r="M2310">
        <v>10149239</v>
      </c>
      <c r="N2310" s="6" t="str">
        <f t="shared" si="36"/>
        <v>A1_R1_C1Nouvelle-Aquitaine2035_2050RésineuxPrivé</v>
      </c>
    </row>
    <row r="2311" spans="1:14" x14ac:dyDescent="0.3">
      <c r="A2311" t="s">
        <v>223</v>
      </c>
      <c r="B2311" t="s">
        <v>12</v>
      </c>
      <c r="C2311" t="s">
        <v>215</v>
      </c>
      <c r="D2311" t="s">
        <v>115</v>
      </c>
      <c r="E2311" t="s">
        <v>113</v>
      </c>
      <c r="F2311">
        <v>536068</v>
      </c>
      <c r="G2311">
        <v>167291</v>
      </c>
      <c r="H2311">
        <v>72600</v>
      </c>
      <c r="I2311">
        <v>2670</v>
      </c>
      <c r="J2311">
        <v>49519</v>
      </c>
      <c r="K2311">
        <v>708917</v>
      </c>
      <c r="L2311">
        <v>64716</v>
      </c>
      <c r="M2311">
        <v>903471</v>
      </c>
      <c r="N2311" s="6" t="str">
        <f t="shared" si="36"/>
        <v>A1_R1_C1Nouvelle-Aquitaine2035_2050RésineuxPublic</v>
      </c>
    </row>
    <row r="2312" spans="1:14" x14ac:dyDescent="0.3">
      <c r="A2312" t="s">
        <v>223</v>
      </c>
      <c r="B2312" t="s">
        <v>12</v>
      </c>
      <c r="C2312" t="s">
        <v>215</v>
      </c>
      <c r="D2312" t="s">
        <v>114</v>
      </c>
      <c r="E2312" t="s">
        <v>112</v>
      </c>
      <c r="F2312">
        <v>643974</v>
      </c>
      <c r="G2312">
        <v>2768236</v>
      </c>
      <c r="H2312">
        <v>62631</v>
      </c>
      <c r="I2312">
        <v>13109</v>
      </c>
      <c r="J2312">
        <v>1213218</v>
      </c>
      <c r="K2312">
        <v>3074932</v>
      </c>
      <c r="L2312">
        <v>1754912</v>
      </c>
      <c r="M2312">
        <v>6885123</v>
      </c>
      <c r="N2312" s="6" t="str">
        <f t="shared" si="36"/>
        <v>A1_R1_C1Nouvelle-Aquitaine2035_2050FeuillusPrivé</v>
      </c>
    </row>
    <row r="2313" spans="1:14" x14ac:dyDescent="0.3">
      <c r="A2313" t="s">
        <v>223</v>
      </c>
      <c r="B2313" t="s">
        <v>12</v>
      </c>
      <c r="C2313" t="s">
        <v>215</v>
      </c>
      <c r="D2313" t="s">
        <v>114</v>
      </c>
      <c r="E2313" t="s">
        <v>113</v>
      </c>
      <c r="F2313">
        <v>50535</v>
      </c>
      <c r="G2313">
        <v>152603</v>
      </c>
      <c r="H2313">
        <v>12804</v>
      </c>
      <c r="I2313">
        <v>0</v>
      </c>
      <c r="J2313">
        <v>78316</v>
      </c>
      <c r="K2313">
        <v>185024</v>
      </c>
      <c r="L2313">
        <v>72861</v>
      </c>
      <c r="M2313">
        <v>394499</v>
      </c>
      <c r="N2313" s="6" t="str">
        <f t="shared" si="36"/>
        <v>A1_R1_C1Nouvelle-Aquitaine2035_2050FeuillusPublic</v>
      </c>
    </row>
    <row r="2314" spans="1:14" x14ac:dyDescent="0.3">
      <c r="A2314" t="s">
        <v>223</v>
      </c>
      <c r="B2314" t="s">
        <v>14</v>
      </c>
      <c r="C2314" t="s">
        <v>214</v>
      </c>
      <c r="D2314" t="s">
        <v>115</v>
      </c>
      <c r="E2314" t="s">
        <v>112</v>
      </c>
      <c r="F2314">
        <v>4368204</v>
      </c>
      <c r="G2314">
        <v>1834043</v>
      </c>
      <c r="H2314">
        <v>140115</v>
      </c>
      <c r="I2314">
        <v>155182</v>
      </c>
      <c r="J2314">
        <v>900517</v>
      </c>
      <c r="K2314">
        <v>6328055</v>
      </c>
      <c r="L2314">
        <v>556747</v>
      </c>
      <c r="M2314">
        <v>9394389</v>
      </c>
      <c r="N2314" s="6" t="str">
        <f t="shared" si="36"/>
        <v>A1_R1_C2Nouvelle-Aquitaine2020_2035RésineuxPrivé</v>
      </c>
    </row>
    <row r="2315" spans="1:14" x14ac:dyDescent="0.3">
      <c r="A2315" t="s">
        <v>223</v>
      </c>
      <c r="B2315" t="s">
        <v>14</v>
      </c>
      <c r="C2315" t="s">
        <v>214</v>
      </c>
      <c r="D2315" t="s">
        <v>115</v>
      </c>
      <c r="E2315" t="s">
        <v>113</v>
      </c>
      <c r="F2315">
        <v>409467</v>
      </c>
      <c r="G2315">
        <v>149129</v>
      </c>
      <c r="H2315">
        <v>56685</v>
      </c>
      <c r="I2315">
        <v>9614</v>
      </c>
      <c r="J2315">
        <v>105067</v>
      </c>
      <c r="K2315">
        <v>565177</v>
      </c>
      <c r="L2315">
        <v>62103</v>
      </c>
      <c r="M2315">
        <v>912449</v>
      </c>
      <c r="N2315" s="6" t="str">
        <f t="shared" si="36"/>
        <v>A1_R1_C2Nouvelle-Aquitaine2020_2035RésineuxPublic</v>
      </c>
    </row>
    <row r="2316" spans="1:14" x14ac:dyDescent="0.3">
      <c r="A2316" t="s">
        <v>223</v>
      </c>
      <c r="B2316" t="s">
        <v>14</v>
      </c>
      <c r="C2316" t="s">
        <v>214</v>
      </c>
      <c r="D2316" t="s">
        <v>114</v>
      </c>
      <c r="E2316" t="s">
        <v>112</v>
      </c>
      <c r="F2316">
        <v>588233</v>
      </c>
      <c r="G2316">
        <v>2524857</v>
      </c>
      <c r="H2316">
        <v>44298</v>
      </c>
      <c r="I2316">
        <v>827260</v>
      </c>
      <c r="J2316">
        <v>1001900</v>
      </c>
      <c r="K2316">
        <v>2842767</v>
      </c>
      <c r="L2316">
        <v>2160549</v>
      </c>
      <c r="M2316">
        <v>6677407</v>
      </c>
      <c r="N2316" s="6" t="str">
        <f t="shared" si="36"/>
        <v>A1_R1_C2Nouvelle-Aquitaine2020_2035FeuillusPrivé</v>
      </c>
    </row>
    <row r="2317" spans="1:14" x14ac:dyDescent="0.3">
      <c r="A2317" t="s">
        <v>223</v>
      </c>
      <c r="B2317" t="s">
        <v>14</v>
      </c>
      <c r="C2317" t="s">
        <v>214</v>
      </c>
      <c r="D2317" t="s">
        <v>114</v>
      </c>
      <c r="E2317" t="s">
        <v>113</v>
      </c>
      <c r="F2317">
        <v>37688</v>
      </c>
      <c r="G2317">
        <v>140275</v>
      </c>
      <c r="H2317">
        <v>11652</v>
      </c>
      <c r="I2317">
        <v>48481</v>
      </c>
      <c r="J2317">
        <v>77453</v>
      </c>
      <c r="K2317">
        <v>163019</v>
      </c>
      <c r="L2317">
        <v>72479</v>
      </c>
      <c r="M2317">
        <v>371788</v>
      </c>
      <c r="N2317" s="6" t="str">
        <f t="shared" si="36"/>
        <v>A1_R1_C2Nouvelle-Aquitaine2020_2035FeuillusPublic</v>
      </c>
    </row>
    <row r="2318" spans="1:14" x14ac:dyDescent="0.3">
      <c r="A2318" t="s">
        <v>223</v>
      </c>
      <c r="B2318" t="s">
        <v>14</v>
      </c>
      <c r="C2318" t="s">
        <v>215</v>
      </c>
      <c r="D2318" t="s">
        <v>115</v>
      </c>
      <c r="E2318" t="s">
        <v>112</v>
      </c>
      <c r="F2318">
        <v>5043154</v>
      </c>
      <c r="G2318">
        <v>1736742</v>
      </c>
      <c r="H2318">
        <v>280965</v>
      </c>
      <c r="I2318">
        <v>42288</v>
      </c>
      <c r="J2318">
        <v>572748</v>
      </c>
      <c r="K2318">
        <v>6900819</v>
      </c>
      <c r="L2318">
        <v>1116151</v>
      </c>
      <c r="M2318">
        <v>9706419</v>
      </c>
      <c r="N2318" s="6" t="str">
        <f t="shared" si="36"/>
        <v>A1_R1_C2Nouvelle-Aquitaine2035_2050RésineuxPrivé</v>
      </c>
    </row>
    <row r="2319" spans="1:14" x14ac:dyDescent="0.3">
      <c r="A2319" t="s">
        <v>223</v>
      </c>
      <c r="B2319" t="s">
        <v>14</v>
      </c>
      <c r="C2319" t="s">
        <v>215</v>
      </c>
      <c r="D2319" t="s">
        <v>115</v>
      </c>
      <c r="E2319" t="s">
        <v>113</v>
      </c>
      <c r="F2319">
        <v>453710</v>
      </c>
      <c r="G2319">
        <v>138493</v>
      </c>
      <c r="H2319">
        <v>102313</v>
      </c>
      <c r="I2319">
        <v>2609</v>
      </c>
      <c r="J2319">
        <v>50458</v>
      </c>
      <c r="K2319">
        <v>595436</v>
      </c>
      <c r="L2319">
        <v>131367</v>
      </c>
      <c r="M2319">
        <v>857622</v>
      </c>
      <c r="N2319" s="6" t="str">
        <f t="shared" si="36"/>
        <v>A1_R1_C2Nouvelle-Aquitaine2035_2050RésineuxPublic</v>
      </c>
    </row>
    <row r="2320" spans="1:14" x14ac:dyDescent="0.3">
      <c r="A2320" t="s">
        <v>223</v>
      </c>
      <c r="B2320" t="s">
        <v>14</v>
      </c>
      <c r="C2320" t="s">
        <v>215</v>
      </c>
      <c r="D2320" t="s">
        <v>114</v>
      </c>
      <c r="E2320" t="s">
        <v>112</v>
      </c>
      <c r="F2320">
        <v>492263</v>
      </c>
      <c r="G2320">
        <v>1879491</v>
      </c>
      <c r="H2320">
        <v>33626</v>
      </c>
      <c r="I2320">
        <v>12939</v>
      </c>
      <c r="J2320">
        <v>481327</v>
      </c>
      <c r="K2320">
        <v>2151372</v>
      </c>
      <c r="L2320">
        <v>3201248</v>
      </c>
      <c r="M2320">
        <v>5965860</v>
      </c>
      <c r="N2320" s="6" t="str">
        <f t="shared" si="36"/>
        <v>A1_R1_C2Nouvelle-Aquitaine2035_2050FeuillusPrivé</v>
      </c>
    </row>
    <row r="2321" spans="1:14" x14ac:dyDescent="0.3">
      <c r="A2321" t="s">
        <v>223</v>
      </c>
      <c r="B2321" t="s">
        <v>14</v>
      </c>
      <c r="C2321" t="s">
        <v>215</v>
      </c>
      <c r="D2321" t="s">
        <v>114</v>
      </c>
      <c r="E2321" t="s">
        <v>113</v>
      </c>
      <c r="F2321">
        <v>37876</v>
      </c>
      <c r="G2321">
        <v>103553</v>
      </c>
      <c r="H2321">
        <v>19530</v>
      </c>
      <c r="I2321">
        <v>0</v>
      </c>
      <c r="J2321">
        <v>51191</v>
      </c>
      <c r="K2321">
        <v>130996</v>
      </c>
      <c r="L2321">
        <v>139820</v>
      </c>
      <c r="M2321">
        <v>353585</v>
      </c>
      <c r="N2321" s="6" t="str">
        <f t="shared" si="36"/>
        <v>A1_R1_C2Nouvelle-Aquitaine2035_2050FeuillusPublic</v>
      </c>
    </row>
    <row r="2322" spans="1:14" x14ac:dyDescent="0.3">
      <c r="A2322" t="s">
        <v>223</v>
      </c>
      <c r="B2322" t="s">
        <v>15</v>
      </c>
      <c r="C2322" t="s">
        <v>214</v>
      </c>
      <c r="D2322" t="s">
        <v>115</v>
      </c>
      <c r="E2322" t="s">
        <v>112</v>
      </c>
      <c r="F2322">
        <v>3783009</v>
      </c>
      <c r="G2322">
        <v>1646021</v>
      </c>
      <c r="H2322">
        <v>186337</v>
      </c>
      <c r="I2322">
        <v>156284</v>
      </c>
      <c r="J2322">
        <v>803586</v>
      </c>
      <c r="K2322">
        <v>5519132</v>
      </c>
      <c r="L2322">
        <v>917036</v>
      </c>
      <c r="M2322">
        <v>8734926</v>
      </c>
      <c r="N2322" s="6" t="str">
        <f t="shared" si="36"/>
        <v>A1_R1_C3Nouvelle-Aquitaine2020_2035RésineuxPrivé</v>
      </c>
    </row>
    <row r="2323" spans="1:14" x14ac:dyDescent="0.3">
      <c r="A2323" t="s">
        <v>223</v>
      </c>
      <c r="B2323" t="s">
        <v>15</v>
      </c>
      <c r="C2323" t="s">
        <v>214</v>
      </c>
      <c r="D2323" t="s">
        <v>115</v>
      </c>
      <c r="E2323" t="s">
        <v>113</v>
      </c>
      <c r="F2323">
        <v>358557</v>
      </c>
      <c r="G2323">
        <v>127906</v>
      </c>
      <c r="H2323">
        <v>81754</v>
      </c>
      <c r="I2323">
        <v>9357</v>
      </c>
      <c r="J2323">
        <v>88024</v>
      </c>
      <c r="K2323">
        <v>491396</v>
      </c>
      <c r="L2323">
        <v>110239</v>
      </c>
      <c r="M2323">
        <v>840391</v>
      </c>
      <c r="N2323" s="6" t="str">
        <f t="shared" si="36"/>
        <v>A1_R1_C3Nouvelle-Aquitaine2020_2035RésineuxPublic</v>
      </c>
    </row>
    <row r="2324" spans="1:14" x14ac:dyDescent="0.3">
      <c r="A2324" t="s">
        <v>223</v>
      </c>
      <c r="B2324" t="s">
        <v>15</v>
      </c>
      <c r="C2324" t="s">
        <v>214</v>
      </c>
      <c r="D2324" t="s">
        <v>114</v>
      </c>
      <c r="E2324" t="s">
        <v>112</v>
      </c>
      <c r="F2324">
        <v>474622</v>
      </c>
      <c r="G2324">
        <v>1804989</v>
      </c>
      <c r="H2324">
        <v>24550</v>
      </c>
      <c r="I2324">
        <v>807695</v>
      </c>
      <c r="J2324">
        <v>502458</v>
      </c>
      <c r="K2324">
        <v>2099566</v>
      </c>
      <c r="L2324">
        <v>3204315</v>
      </c>
      <c r="M2324">
        <v>5976357</v>
      </c>
      <c r="N2324" s="6" t="str">
        <f t="shared" si="36"/>
        <v>A1_R1_C3Nouvelle-Aquitaine2020_2035FeuillusPrivé</v>
      </c>
    </row>
    <row r="2325" spans="1:14" x14ac:dyDescent="0.3">
      <c r="A2325" t="s">
        <v>223</v>
      </c>
      <c r="B2325" t="s">
        <v>15</v>
      </c>
      <c r="C2325" t="s">
        <v>214</v>
      </c>
      <c r="D2325" t="s">
        <v>114</v>
      </c>
      <c r="E2325" t="s">
        <v>113</v>
      </c>
      <c r="F2325">
        <v>31201</v>
      </c>
      <c r="G2325">
        <v>113404</v>
      </c>
      <c r="H2325">
        <v>14641</v>
      </c>
      <c r="I2325">
        <v>46920</v>
      </c>
      <c r="J2325">
        <v>55389</v>
      </c>
      <c r="K2325">
        <v>133931</v>
      </c>
      <c r="L2325">
        <v>111981</v>
      </c>
      <c r="M2325">
        <v>338628</v>
      </c>
      <c r="N2325" s="6" t="str">
        <f t="shared" si="36"/>
        <v>A1_R1_C3Nouvelle-Aquitaine2020_2035FeuillusPublic</v>
      </c>
    </row>
    <row r="2326" spans="1:14" x14ac:dyDescent="0.3">
      <c r="A2326" t="s">
        <v>223</v>
      </c>
      <c r="B2326" t="s">
        <v>15</v>
      </c>
      <c r="C2326" t="s">
        <v>215</v>
      </c>
      <c r="D2326" t="s">
        <v>115</v>
      </c>
      <c r="E2326" t="s">
        <v>112</v>
      </c>
      <c r="F2326">
        <v>4032991</v>
      </c>
      <c r="G2326">
        <v>1445455</v>
      </c>
      <c r="H2326">
        <v>331567</v>
      </c>
      <c r="I2326">
        <v>35319</v>
      </c>
      <c r="J2326">
        <v>547837</v>
      </c>
      <c r="K2326">
        <v>5570302</v>
      </c>
      <c r="L2326">
        <v>1565672</v>
      </c>
      <c r="M2326">
        <v>8778126</v>
      </c>
      <c r="N2326" s="6" t="str">
        <f t="shared" si="36"/>
        <v>A1_R1_C3Nouvelle-Aquitaine2035_2050RésineuxPrivé</v>
      </c>
    </row>
    <row r="2327" spans="1:14" x14ac:dyDescent="0.3">
      <c r="A2327" t="s">
        <v>223</v>
      </c>
      <c r="B2327" t="s">
        <v>15</v>
      </c>
      <c r="C2327" t="s">
        <v>215</v>
      </c>
      <c r="D2327" t="s">
        <v>115</v>
      </c>
      <c r="E2327" t="s">
        <v>113</v>
      </c>
      <c r="F2327">
        <v>387585</v>
      </c>
      <c r="G2327">
        <v>115223</v>
      </c>
      <c r="H2327">
        <v>111963</v>
      </c>
      <c r="I2327">
        <v>2157</v>
      </c>
      <c r="J2327">
        <v>30710</v>
      </c>
      <c r="K2327">
        <v>504721</v>
      </c>
      <c r="L2327">
        <v>171935</v>
      </c>
      <c r="M2327">
        <v>756023</v>
      </c>
      <c r="N2327" s="6" t="str">
        <f t="shared" si="36"/>
        <v>A1_R1_C3Nouvelle-Aquitaine2035_2050RésineuxPublic</v>
      </c>
    </row>
    <row r="2328" spans="1:14" x14ac:dyDescent="0.3">
      <c r="A2328" t="s">
        <v>223</v>
      </c>
      <c r="B2328" t="s">
        <v>15</v>
      </c>
      <c r="C2328" t="s">
        <v>215</v>
      </c>
      <c r="D2328" t="s">
        <v>114</v>
      </c>
      <c r="E2328" t="s">
        <v>112</v>
      </c>
      <c r="F2328">
        <v>423369</v>
      </c>
      <c r="G2328">
        <v>1468968</v>
      </c>
      <c r="H2328">
        <v>22949</v>
      </c>
      <c r="I2328">
        <v>11733</v>
      </c>
      <c r="J2328">
        <v>349555</v>
      </c>
      <c r="K2328">
        <v>1717790</v>
      </c>
      <c r="L2328">
        <v>3177935</v>
      </c>
      <c r="M2328">
        <v>5271120</v>
      </c>
      <c r="N2328" s="6" t="str">
        <f t="shared" si="36"/>
        <v>A1_R1_C3Nouvelle-Aquitaine2035_2050FeuillusPrivé</v>
      </c>
    </row>
    <row r="2329" spans="1:14" x14ac:dyDescent="0.3">
      <c r="A2329" t="s">
        <v>223</v>
      </c>
      <c r="B2329" t="s">
        <v>15</v>
      </c>
      <c r="C2329" t="s">
        <v>215</v>
      </c>
      <c r="D2329" t="s">
        <v>114</v>
      </c>
      <c r="E2329" t="s">
        <v>113</v>
      </c>
      <c r="F2329">
        <v>30941</v>
      </c>
      <c r="G2329">
        <v>78251</v>
      </c>
      <c r="H2329">
        <v>18153</v>
      </c>
      <c r="I2329">
        <v>0</v>
      </c>
      <c r="J2329">
        <v>47137</v>
      </c>
      <c r="K2329">
        <v>101907</v>
      </c>
      <c r="L2329">
        <v>144436</v>
      </c>
      <c r="M2329">
        <v>322007</v>
      </c>
      <c r="N2329" s="6" t="str">
        <f t="shared" si="36"/>
        <v>A1_R1_C3Nouvelle-Aquitaine2035_2050FeuillusPublic</v>
      </c>
    </row>
    <row r="2330" spans="1:14" x14ac:dyDescent="0.3">
      <c r="A2330" t="s">
        <v>223</v>
      </c>
      <c r="B2330" t="s">
        <v>16</v>
      </c>
      <c r="C2330" t="s">
        <v>214</v>
      </c>
      <c r="D2330" t="s">
        <v>115</v>
      </c>
      <c r="E2330" t="s">
        <v>112</v>
      </c>
      <c r="F2330">
        <v>4386513</v>
      </c>
      <c r="G2330">
        <v>1837722</v>
      </c>
      <c r="H2330">
        <v>139844</v>
      </c>
      <c r="I2330">
        <v>86707</v>
      </c>
      <c r="J2330">
        <v>871221</v>
      </c>
      <c r="K2330">
        <v>6351473</v>
      </c>
      <c r="L2330">
        <v>539414</v>
      </c>
      <c r="M2330">
        <v>9316399</v>
      </c>
      <c r="N2330" s="6" t="str">
        <f t="shared" si="36"/>
        <v>A1_R2_C1Nouvelle-Aquitaine2020_2035RésineuxPrivé</v>
      </c>
    </row>
    <row r="2331" spans="1:14" x14ac:dyDescent="0.3">
      <c r="A2331" t="s">
        <v>223</v>
      </c>
      <c r="B2331" t="s">
        <v>16</v>
      </c>
      <c r="C2331" t="s">
        <v>214</v>
      </c>
      <c r="D2331" t="s">
        <v>115</v>
      </c>
      <c r="E2331" t="s">
        <v>113</v>
      </c>
      <c r="F2331">
        <v>412468</v>
      </c>
      <c r="G2331">
        <v>150386</v>
      </c>
      <c r="H2331">
        <v>56618</v>
      </c>
      <c r="I2331">
        <v>6497</v>
      </c>
      <c r="J2331">
        <v>101812</v>
      </c>
      <c r="K2331">
        <v>569575</v>
      </c>
      <c r="L2331">
        <v>61142</v>
      </c>
      <c r="M2331">
        <v>906860</v>
      </c>
      <c r="N2331" s="6" t="str">
        <f t="shared" si="36"/>
        <v>A1_R2_C1Nouvelle-Aquitaine2020_2035RésineuxPublic</v>
      </c>
    </row>
    <row r="2332" spans="1:14" x14ac:dyDescent="0.3">
      <c r="A2332" t="s">
        <v>223</v>
      </c>
      <c r="B2332" t="s">
        <v>16</v>
      </c>
      <c r="C2332" t="s">
        <v>214</v>
      </c>
      <c r="D2332" t="s">
        <v>114</v>
      </c>
      <c r="E2332" t="s">
        <v>112</v>
      </c>
      <c r="F2332">
        <v>562097</v>
      </c>
      <c r="G2332">
        <v>2431789</v>
      </c>
      <c r="H2332">
        <v>44755</v>
      </c>
      <c r="I2332">
        <v>295279</v>
      </c>
      <c r="J2332">
        <v>1050446</v>
      </c>
      <c r="K2332">
        <v>2741098</v>
      </c>
      <c r="L2332">
        <v>2177501</v>
      </c>
      <c r="M2332">
        <v>6687466</v>
      </c>
      <c r="N2332" s="6" t="str">
        <f t="shared" si="36"/>
        <v>A1_R2_C1Nouvelle-Aquitaine2020_2035FeuillusPrivé</v>
      </c>
    </row>
    <row r="2333" spans="1:14" x14ac:dyDescent="0.3">
      <c r="A2333" t="s">
        <v>223</v>
      </c>
      <c r="B2333" t="s">
        <v>16</v>
      </c>
      <c r="C2333" t="s">
        <v>214</v>
      </c>
      <c r="D2333" t="s">
        <v>114</v>
      </c>
      <c r="E2333" t="s">
        <v>113</v>
      </c>
      <c r="F2333">
        <v>35715</v>
      </c>
      <c r="G2333">
        <v>138285</v>
      </c>
      <c r="H2333">
        <v>11688</v>
      </c>
      <c r="I2333">
        <v>23740</v>
      </c>
      <c r="J2333">
        <v>79800</v>
      </c>
      <c r="K2333">
        <v>159054</v>
      </c>
      <c r="L2333">
        <v>72176</v>
      </c>
      <c r="M2333">
        <v>373020</v>
      </c>
      <c r="N2333" s="6" t="str">
        <f t="shared" si="36"/>
        <v>A1_R2_C1Nouvelle-Aquitaine2020_2035FeuillusPublic</v>
      </c>
    </row>
    <row r="2334" spans="1:14" x14ac:dyDescent="0.3">
      <c r="A2334" t="s">
        <v>223</v>
      </c>
      <c r="B2334" t="s">
        <v>16</v>
      </c>
      <c r="C2334" t="s">
        <v>215</v>
      </c>
      <c r="D2334" t="s">
        <v>115</v>
      </c>
      <c r="E2334" t="s">
        <v>112</v>
      </c>
      <c r="F2334">
        <v>5855591</v>
      </c>
      <c r="G2334">
        <v>1976764</v>
      </c>
      <c r="H2334">
        <v>214145</v>
      </c>
      <c r="I2334">
        <v>9188</v>
      </c>
      <c r="J2334">
        <v>489448</v>
      </c>
      <c r="K2334">
        <v>7995643</v>
      </c>
      <c r="L2334">
        <v>592686</v>
      </c>
      <c r="M2334">
        <v>10004615</v>
      </c>
      <c r="N2334" s="6" t="str">
        <f t="shared" si="36"/>
        <v>A1_R2_C1Nouvelle-Aquitaine2035_2050RésineuxPrivé</v>
      </c>
    </row>
    <row r="2335" spans="1:14" x14ac:dyDescent="0.3">
      <c r="A2335" t="s">
        <v>223</v>
      </c>
      <c r="B2335" t="s">
        <v>16</v>
      </c>
      <c r="C2335" t="s">
        <v>215</v>
      </c>
      <c r="D2335" t="s">
        <v>115</v>
      </c>
      <c r="E2335" t="s">
        <v>113</v>
      </c>
      <c r="F2335">
        <v>523949</v>
      </c>
      <c r="G2335">
        <v>163213</v>
      </c>
      <c r="H2335">
        <v>73004</v>
      </c>
      <c r="I2335">
        <v>548</v>
      </c>
      <c r="J2335">
        <v>50319</v>
      </c>
      <c r="K2335">
        <v>692545</v>
      </c>
      <c r="L2335">
        <v>63880</v>
      </c>
      <c r="M2335">
        <v>888260</v>
      </c>
      <c r="N2335" s="6" t="str">
        <f t="shared" si="36"/>
        <v>A1_R2_C1Nouvelle-Aquitaine2035_2050RésineuxPublic</v>
      </c>
    </row>
    <row r="2336" spans="1:14" x14ac:dyDescent="0.3">
      <c r="A2336" t="s">
        <v>223</v>
      </c>
      <c r="B2336" t="s">
        <v>16</v>
      </c>
      <c r="C2336" t="s">
        <v>215</v>
      </c>
      <c r="D2336" t="s">
        <v>114</v>
      </c>
      <c r="E2336" t="s">
        <v>112</v>
      </c>
      <c r="F2336">
        <v>634980</v>
      </c>
      <c r="G2336">
        <v>2742742</v>
      </c>
      <c r="H2336">
        <v>60206</v>
      </c>
      <c r="I2336">
        <v>2483</v>
      </c>
      <c r="J2336">
        <v>1217830</v>
      </c>
      <c r="K2336">
        <v>3043038</v>
      </c>
      <c r="L2336">
        <v>1794820</v>
      </c>
      <c r="M2336">
        <v>6893852</v>
      </c>
      <c r="N2336" s="6" t="str">
        <f t="shared" si="36"/>
        <v>A1_R2_C1Nouvelle-Aquitaine2035_2050FeuillusPrivé</v>
      </c>
    </row>
    <row r="2337" spans="1:14" x14ac:dyDescent="0.3">
      <c r="A2337" t="s">
        <v>223</v>
      </c>
      <c r="B2337" t="s">
        <v>16</v>
      </c>
      <c r="C2337" t="s">
        <v>215</v>
      </c>
      <c r="D2337" t="s">
        <v>114</v>
      </c>
      <c r="E2337" t="s">
        <v>113</v>
      </c>
      <c r="F2337">
        <v>50295</v>
      </c>
      <c r="G2337">
        <v>150079</v>
      </c>
      <c r="H2337">
        <v>12862</v>
      </c>
      <c r="I2337">
        <v>0</v>
      </c>
      <c r="J2337">
        <v>80239</v>
      </c>
      <c r="K2337">
        <v>182860</v>
      </c>
      <c r="L2337">
        <v>73976</v>
      </c>
      <c r="M2337">
        <v>396023</v>
      </c>
      <c r="N2337" s="6" t="str">
        <f t="shared" si="36"/>
        <v>A1_R2_C1Nouvelle-Aquitaine2035_2050FeuillusPublic</v>
      </c>
    </row>
    <row r="2338" spans="1:14" x14ac:dyDescent="0.3">
      <c r="A2338" t="s">
        <v>223</v>
      </c>
      <c r="B2338" t="s">
        <v>17</v>
      </c>
      <c r="C2338" t="s">
        <v>214</v>
      </c>
      <c r="D2338" t="s">
        <v>115</v>
      </c>
      <c r="E2338" t="s">
        <v>112</v>
      </c>
      <c r="F2338">
        <v>4386513</v>
      </c>
      <c r="G2338">
        <v>1837722</v>
      </c>
      <c r="H2338">
        <v>139844</v>
      </c>
      <c r="I2338">
        <v>86707</v>
      </c>
      <c r="J2338">
        <v>871221</v>
      </c>
      <c r="K2338">
        <v>6351473</v>
      </c>
      <c r="L2338">
        <v>539414</v>
      </c>
      <c r="M2338">
        <v>9316399</v>
      </c>
      <c r="N2338" s="6" t="str">
        <f t="shared" si="36"/>
        <v>A1_R2_C2Nouvelle-Aquitaine2020_2035RésineuxPrivé</v>
      </c>
    </row>
    <row r="2339" spans="1:14" x14ac:dyDescent="0.3">
      <c r="A2339" t="s">
        <v>223</v>
      </c>
      <c r="B2339" t="s">
        <v>17</v>
      </c>
      <c r="C2339" t="s">
        <v>214</v>
      </c>
      <c r="D2339" t="s">
        <v>115</v>
      </c>
      <c r="E2339" t="s">
        <v>113</v>
      </c>
      <c r="F2339">
        <v>412468</v>
      </c>
      <c r="G2339">
        <v>150386</v>
      </c>
      <c r="H2339">
        <v>56618</v>
      </c>
      <c r="I2339">
        <v>6497</v>
      </c>
      <c r="J2339">
        <v>101812</v>
      </c>
      <c r="K2339">
        <v>569575</v>
      </c>
      <c r="L2339">
        <v>61142</v>
      </c>
      <c r="M2339">
        <v>906860</v>
      </c>
      <c r="N2339" s="6" t="str">
        <f t="shared" si="36"/>
        <v>A1_R2_C2Nouvelle-Aquitaine2020_2035RésineuxPublic</v>
      </c>
    </row>
    <row r="2340" spans="1:14" x14ac:dyDescent="0.3">
      <c r="A2340" t="s">
        <v>223</v>
      </c>
      <c r="B2340" t="s">
        <v>17</v>
      </c>
      <c r="C2340" t="s">
        <v>214</v>
      </c>
      <c r="D2340" t="s">
        <v>114</v>
      </c>
      <c r="E2340" t="s">
        <v>112</v>
      </c>
      <c r="F2340">
        <v>562097</v>
      </c>
      <c r="G2340">
        <v>2431789</v>
      </c>
      <c r="H2340">
        <v>44755</v>
      </c>
      <c r="I2340">
        <v>295279</v>
      </c>
      <c r="J2340">
        <v>1050446</v>
      </c>
      <c r="K2340">
        <v>2741098</v>
      </c>
      <c r="L2340">
        <v>2177501</v>
      </c>
      <c r="M2340">
        <v>6687466</v>
      </c>
      <c r="N2340" s="6" t="str">
        <f t="shared" si="36"/>
        <v>A1_R2_C2Nouvelle-Aquitaine2020_2035FeuillusPrivé</v>
      </c>
    </row>
    <row r="2341" spans="1:14" x14ac:dyDescent="0.3">
      <c r="A2341" t="s">
        <v>223</v>
      </c>
      <c r="B2341" t="s">
        <v>17</v>
      </c>
      <c r="C2341" t="s">
        <v>214</v>
      </c>
      <c r="D2341" t="s">
        <v>114</v>
      </c>
      <c r="E2341" t="s">
        <v>113</v>
      </c>
      <c r="F2341">
        <v>35715</v>
      </c>
      <c r="G2341">
        <v>138285</v>
      </c>
      <c r="H2341">
        <v>11688</v>
      </c>
      <c r="I2341">
        <v>23740</v>
      </c>
      <c r="J2341">
        <v>79800</v>
      </c>
      <c r="K2341">
        <v>159054</v>
      </c>
      <c r="L2341">
        <v>72176</v>
      </c>
      <c r="M2341">
        <v>373020</v>
      </c>
      <c r="N2341" s="6" t="str">
        <f t="shared" si="36"/>
        <v>A1_R2_C2Nouvelle-Aquitaine2020_2035FeuillusPublic</v>
      </c>
    </row>
    <row r="2342" spans="1:14" x14ac:dyDescent="0.3">
      <c r="A2342" t="s">
        <v>223</v>
      </c>
      <c r="B2342" t="s">
        <v>17</v>
      </c>
      <c r="C2342" t="s">
        <v>215</v>
      </c>
      <c r="D2342" t="s">
        <v>115</v>
      </c>
      <c r="E2342" t="s">
        <v>112</v>
      </c>
      <c r="F2342">
        <v>4856788</v>
      </c>
      <c r="G2342">
        <v>1668887</v>
      </c>
      <c r="H2342">
        <v>260885</v>
      </c>
      <c r="I2342">
        <v>8980</v>
      </c>
      <c r="J2342">
        <v>641054</v>
      </c>
      <c r="K2342">
        <v>6640502</v>
      </c>
      <c r="L2342">
        <v>1127489</v>
      </c>
      <c r="M2342">
        <v>9644495</v>
      </c>
      <c r="N2342" s="6" t="str">
        <f t="shared" si="36"/>
        <v>A1_R2_C2Nouvelle-Aquitaine2035_2050RésineuxPrivé</v>
      </c>
    </row>
    <row r="2343" spans="1:14" x14ac:dyDescent="0.3">
      <c r="A2343" t="s">
        <v>223</v>
      </c>
      <c r="B2343" t="s">
        <v>17</v>
      </c>
      <c r="C2343" t="s">
        <v>215</v>
      </c>
      <c r="D2343" t="s">
        <v>115</v>
      </c>
      <c r="E2343" t="s">
        <v>113</v>
      </c>
      <c r="F2343">
        <v>443112</v>
      </c>
      <c r="G2343">
        <v>134340</v>
      </c>
      <c r="H2343">
        <v>94396</v>
      </c>
      <c r="I2343">
        <v>536</v>
      </c>
      <c r="J2343">
        <v>48726</v>
      </c>
      <c r="K2343">
        <v>580530</v>
      </c>
      <c r="L2343">
        <v>137344</v>
      </c>
      <c r="M2343">
        <v>843751</v>
      </c>
      <c r="N2343" s="6" t="str">
        <f t="shared" si="36"/>
        <v>A1_R2_C2Nouvelle-Aquitaine2035_2050RésineuxPublic</v>
      </c>
    </row>
    <row r="2344" spans="1:14" x14ac:dyDescent="0.3">
      <c r="A2344" t="s">
        <v>223</v>
      </c>
      <c r="B2344" t="s">
        <v>17</v>
      </c>
      <c r="C2344" t="s">
        <v>215</v>
      </c>
      <c r="D2344" t="s">
        <v>114</v>
      </c>
      <c r="E2344" t="s">
        <v>112</v>
      </c>
      <c r="F2344">
        <v>482025</v>
      </c>
      <c r="G2344">
        <v>1840382</v>
      </c>
      <c r="H2344">
        <v>31655</v>
      </c>
      <c r="I2344">
        <v>2450</v>
      </c>
      <c r="J2344">
        <v>466563</v>
      </c>
      <c r="K2344">
        <v>2106162</v>
      </c>
      <c r="L2344">
        <v>3274426</v>
      </c>
      <c r="M2344">
        <v>5955869</v>
      </c>
      <c r="N2344" s="6" t="str">
        <f t="shared" si="36"/>
        <v>A1_R2_C2Nouvelle-Aquitaine2035_2050FeuillusPrivé</v>
      </c>
    </row>
    <row r="2345" spans="1:14" x14ac:dyDescent="0.3">
      <c r="A2345" t="s">
        <v>223</v>
      </c>
      <c r="B2345" t="s">
        <v>17</v>
      </c>
      <c r="C2345" t="s">
        <v>215</v>
      </c>
      <c r="D2345" t="s">
        <v>114</v>
      </c>
      <c r="E2345" t="s">
        <v>113</v>
      </c>
      <c r="F2345">
        <v>37440</v>
      </c>
      <c r="G2345">
        <v>100138</v>
      </c>
      <c r="H2345">
        <v>18570</v>
      </c>
      <c r="I2345">
        <v>0</v>
      </c>
      <c r="J2345">
        <v>52070</v>
      </c>
      <c r="K2345">
        <v>127575</v>
      </c>
      <c r="L2345">
        <v>142703</v>
      </c>
      <c r="M2345">
        <v>353943</v>
      </c>
      <c r="N2345" s="6" t="str">
        <f t="shared" si="36"/>
        <v>A1_R2_C2Nouvelle-Aquitaine2035_2050FeuillusPublic</v>
      </c>
    </row>
    <row r="2346" spans="1:14" x14ac:dyDescent="0.3">
      <c r="A2346" t="s">
        <v>223</v>
      </c>
      <c r="B2346" t="s">
        <v>18</v>
      </c>
      <c r="C2346" t="s">
        <v>214</v>
      </c>
      <c r="D2346" t="s">
        <v>115</v>
      </c>
      <c r="E2346" t="s">
        <v>112</v>
      </c>
      <c r="F2346">
        <v>3809706</v>
      </c>
      <c r="G2346">
        <v>1652239</v>
      </c>
      <c r="H2346">
        <v>185240</v>
      </c>
      <c r="I2346">
        <v>87897</v>
      </c>
      <c r="J2346">
        <v>772853</v>
      </c>
      <c r="K2346">
        <v>5553590</v>
      </c>
      <c r="L2346">
        <v>894621</v>
      </c>
      <c r="M2346">
        <v>8659335</v>
      </c>
      <c r="N2346" s="6" t="str">
        <f t="shared" si="36"/>
        <v>A1_R2_C3Nouvelle-Aquitaine2020_2035RésineuxPrivé</v>
      </c>
    </row>
    <row r="2347" spans="1:14" x14ac:dyDescent="0.3">
      <c r="A2347" t="s">
        <v>223</v>
      </c>
      <c r="B2347" t="s">
        <v>18</v>
      </c>
      <c r="C2347" t="s">
        <v>214</v>
      </c>
      <c r="D2347" t="s">
        <v>115</v>
      </c>
      <c r="E2347" t="s">
        <v>113</v>
      </c>
      <c r="F2347">
        <v>360948</v>
      </c>
      <c r="G2347">
        <v>128688</v>
      </c>
      <c r="H2347">
        <v>81424</v>
      </c>
      <c r="I2347">
        <v>6296</v>
      </c>
      <c r="J2347">
        <v>85284</v>
      </c>
      <c r="K2347">
        <v>494589</v>
      </c>
      <c r="L2347">
        <v>109765</v>
      </c>
      <c r="M2347">
        <v>835701</v>
      </c>
      <c r="N2347" s="6" t="str">
        <f t="shared" si="36"/>
        <v>A1_R2_C3Nouvelle-Aquitaine2020_2035RésineuxPublic</v>
      </c>
    </row>
    <row r="2348" spans="1:14" x14ac:dyDescent="0.3">
      <c r="A2348" t="s">
        <v>223</v>
      </c>
      <c r="B2348" t="s">
        <v>18</v>
      </c>
      <c r="C2348" t="s">
        <v>214</v>
      </c>
      <c r="D2348" t="s">
        <v>114</v>
      </c>
      <c r="E2348" t="s">
        <v>112</v>
      </c>
      <c r="F2348">
        <v>454216</v>
      </c>
      <c r="G2348">
        <v>1739807</v>
      </c>
      <c r="H2348">
        <v>24735</v>
      </c>
      <c r="I2348">
        <v>282113</v>
      </c>
      <c r="J2348">
        <v>523214</v>
      </c>
      <c r="K2348">
        <v>2027441</v>
      </c>
      <c r="L2348">
        <v>3234363</v>
      </c>
      <c r="M2348">
        <v>5977345</v>
      </c>
      <c r="N2348" s="6" t="str">
        <f t="shared" si="36"/>
        <v>A1_R2_C3Nouvelle-Aquitaine2020_2035FeuillusPrivé</v>
      </c>
    </row>
    <row r="2349" spans="1:14" x14ac:dyDescent="0.3">
      <c r="A2349" t="s">
        <v>223</v>
      </c>
      <c r="B2349" t="s">
        <v>18</v>
      </c>
      <c r="C2349" t="s">
        <v>214</v>
      </c>
      <c r="D2349" t="s">
        <v>114</v>
      </c>
      <c r="E2349" t="s">
        <v>113</v>
      </c>
      <c r="F2349">
        <v>26979</v>
      </c>
      <c r="G2349">
        <v>102263</v>
      </c>
      <c r="H2349">
        <v>14821</v>
      </c>
      <c r="I2349">
        <v>22916</v>
      </c>
      <c r="J2349">
        <v>63124</v>
      </c>
      <c r="K2349">
        <v>119612</v>
      </c>
      <c r="L2349">
        <v>112354</v>
      </c>
      <c r="M2349">
        <v>340159</v>
      </c>
      <c r="N2349" s="6" t="str">
        <f t="shared" si="36"/>
        <v>A1_R2_C3Nouvelle-Aquitaine2020_2035FeuillusPublic</v>
      </c>
    </row>
    <row r="2350" spans="1:14" x14ac:dyDescent="0.3">
      <c r="A2350" t="s">
        <v>223</v>
      </c>
      <c r="B2350" t="s">
        <v>18</v>
      </c>
      <c r="C2350" t="s">
        <v>215</v>
      </c>
      <c r="D2350" t="s">
        <v>115</v>
      </c>
      <c r="E2350" t="s">
        <v>112</v>
      </c>
      <c r="F2350">
        <v>4004114</v>
      </c>
      <c r="G2350">
        <v>1437517</v>
      </c>
      <c r="H2350">
        <v>330175</v>
      </c>
      <c r="I2350">
        <v>7518</v>
      </c>
      <c r="J2350">
        <v>527858</v>
      </c>
      <c r="K2350">
        <v>5533090</v>
      </c>
      <c r="L2350">
        <v>1506829</v>
      </c>
      <c r="M2350">
        <v>8625986</v>
      </c>
      <c r="N2350" s="6" t="str">
        <f t="shared" si="36"/>
        <v>A1_R2_C3Nouvelle-Aquitaine2035_2050RésineuxPrivé</v>
      </c>
    </row>
    <row r="2351" spans="1:14" x14ac:dyDescent="0.3">
      <c r="A2351" t="s">
        <v>223</v>
      </c>
      <c r="B2351" t="s">
        <v>18</v>
      </c>
      <c r="C2351" t="s">
        <v>215</v>
      </c>
      <c r="D2351" t="s">
        <v>115</v>
      </c>
      <c r="E2351" t="s">
        <v>113</v>
      </c>
      <c r="F2351">
        <v>379750</v>
      </c>
      <c r="G2351">
        <v>112878</v>
      </c>
      <c r="H2351">
        <v>110729</v>
      </c>
      <c r="I2351">
        <v>446</v>
      </c>
      <c r="J2351">
        <v>29663</v>
      </c>
      <c r="K2351">
        <v>494386</v>
      </c>
      <c r="L2351">
        <v>171954</v>
      </c>
      <c r="M2351">
        <v>742316</v>
      </c>
      <c r="N2351" s="6" t="str">
        <f t="shared" si="36"/>
        <v>A1_R2_C3Nouvelle-Aquitaine2035_2050RésineuxPublic</v>
      </c>
    </row>
    <row r="2352" spans="1:14" x14ac:dyDescent="0.3">
      <c r="A2352" t="s">
        <v>223</v>
      </c>
      <c r="B2352" t="s">
        <v>18</v>
      </c>
      <c r="C2352" t="s">
        <v>215</v>
      </c>
      <c r="D2352" t="s">
        <v>114</v>
      </c>
      <c r="E2352" t="s">
        <v>112</v>
      </c>
      <c r="F2352">
        <v>417838</v>
      </c>
      <c r="G2352">
        <v>1462618</v>
      </c>
      <c r="H2352">
        <v>23317</v>
      </c>
      <c r="I2352">
        <v>2222</v>
      </c>
      <c r="J2352">
        <v>322586</v>
      </c>
      <c r="K2352">
        <v>1706273</v>
      </c>
      <c r="L2352">
        <v>3215536</v>
      </c>
      <c r="M2352">
        <v>5240161</v>
      </c>
      <c r="N2352" s="6" t="str">
        <f t="shared" si="36"/>
        <v>A1_R2_C3Nouvelle-Aquitaine2035_2050FeuillusPrivé</v>
      </c>
    </row>
    <row r="2353" spans="1:14" x14ac:dyDescent="0.3">
      <c r="A2353" t="s">
        <v>223</v>
      </c>
      <c r="B2353" t="s">
        <v>18</v>
      </c>
      <c r="C2353" t="s">
        <v>215</v>
      </c>
      <c r="D2353" t="s">
        <v>114</v>
      </c>
      <c r="E2353" t="s">
        <v>113</v>
      </c>
      <c r="F2353">
        <v>31207</v>
      </c>
      <c r="G2353">
        <v>77651</v>
      </c>
      <c r="H2353">
        <v>18745</v>
      </c>
      <c r="I2353">
        <v>0</v>
      </c>
      <c r="J2353">
        <v>48056</v>
      </c>
      <c r="K2353">
        <v>101606</v>
      </c>
      <c r="L2353">
        <v>146834</v>
      </c>
      <c r="M2353">
        <v>325444</v>
      </c>
      <c r="N2353" s="6" t="str">
        <f t="shared" si="36"/>
        <v>A1_R2_C3Nouvelle-Aquitaine2035_2050FeuillusPublic</v>
      </c>
    </row>
    <row r="2354" spans="1:14" x14ac:dyDescent="0.3">
      <c r="A2354" t="s">
        <v>223</v>
      </c>
      <c r="B2354" t="s">
        <v>19</v>
      </c>
      <c r="C2354" t="s">
        <v>214</v>
      </c>
      <c r="D2354" t="s">
        <v>115</v>
      </c>
      <c r="E2354" t="s">
        <v>112</v>
      </c>
      <c r="F2354">
        <v>4546434</v>
      </c>
      <c r="G2354">
        <v>1899695</v>
      </c>
      <c r="H2354">
        <v>144058</v>
      </c>
      <c r="I2354">
        <v>153609</v>
      </c>
      <c r="J2354">
        <v>803108</v>
      </c>
      <c r="K2354">
        <v>6581334</v>
      </c>
      <c r="L2354">
        <v>535839</v>
      </c>
      <c r="M2354">
        <v>9340584</v>
      </c>
      <c r="N2354" s="6" t="str">
        <f t="shared" si="36"/>
        <v>A2_R1_C1Nouvelle-Aquitaine2020_2035RésineuxPrivé</v>
      </c>
    </row>
    <row r="2355" spans="1:14" x14ac:dyDescent="0.3">
      <c r="A2355" t="s">
        <v>223</v>
      </c>
      <c r="B2355" t="s">
        <v>19</v>
      </c>
      <c r="C2355" t="s">
        <v>214</v>
      </c>
      <c r="D2355" t="s">
        <v>115</v>
      </c>
      <c r="E2355" t="s">
        <v>113</v>
      </c>
      <c r="F2355">
        <v>442622</v>
      </c>
      <c r="G2355">
        <v>161114</v>
      </c>
      <c r="H2355">
        <v>56705</v>
      </c>
      <c r="I2355">
        <v>9454</v>
      </c>
      <c r="J2355">
        <v>86253</v>
      </c>
      <c r="K2355">
        <v>611150</v>
      </c>
      <c r="L2355">
        <v>59398</v>
      </c>
      <c r="M2355">
        <v>903127</v>
      </c>
      <c r="N2355" s="6" t="str">
        <f t="shared" si="36"/>
        <v>A2_R1_C1Nouvelle-Aquitaine2020_2035RésineuxPublic</v>
      </c>
    </row>
    <row r="2356" spans="1:14" x14ac:dyDescent="0.3">
      <c r="A2356" t="s">
        <v>223</v>
      </c>
      <c r="B2356" t="s">
        <v>19</v>
      </c>
      <c r="C2356" t="s">
        <v>214</v>
      </c>
      <c r="D2356" t="s">
        <v>114</v>
      </c>
      <c r="E2356" t="s">
        <v>112</v>
      </c>
      <c r="F2356">
        <v>648537</v>
      </c>
      <c r="G2356">
        <v>2955812</v>
      </c>
      <c r="H2356">
        <v>49969</v>
      </c>
      <c r="I2356">
        <v>818596</v>
      </c>
      <c r="J2356">
        <v>754176</v>
      </c>
      <c r="K2356">
        <v>3282810</v>
      </c>
      <c r="L2356">
        <v>2125527</v>
      </c>
      <c r="M2356">
        <v>6623812</v>
      </c>
      <c r="N2356" s="6" t="str">
        <f t="shared" si="36"/>
        <v>A2_R1_C1Nouvelle-Aquitaine2020_2035FeuillusPrivé</v>
      </c>
    </row>
    <row r="2357" spans="1:14" x14ac:dyDescent="0.3">
      <c r="A2357" t="s">
        <v>223</v>
      </c>
      <c r="B2357" t="s">
        <v>19</v>
      </c>
      <c r="C2357" t="s">
        <v>214</v>
      </c>
      <c r="D2357" t="s">
        <v>114</v>
      </c>
      <c r="E2357" t="s">
        <v>113</v>
      </c>
      <c r="F2357">
        <v>44182</v>
      </c>
      <c r="G2357">
        <v>166301</v>
      </c>
      <c r="H2357">
        <v>11660</v>
      </c>
      <c r="I2357">
        <v>47937</v>
      </c>
      <c r="J2357">
        <v>60831</v>
      </c>
      <c r="K2357">
        <v>192022</v>
      </c>
      <c r="L2357">
        <v>71460</v>
      </c>
      <c r="M2357">
        <v>369451</v>
      </c>
      <c r="N2357" s="6" t="str">
        <f t="shared" si="36"/>
        <v>A2_R1_C1Nouvelle-Aquitaine2020_2035FeuillusPublic</v>
      </c>
    </row>
    <row r="2358" spans="1:14" x14ac:dyDescent="0.3">
      <c r="A2358" t="s">
        <v>223</v>
      </c>
      <c r="B2358" t="s">
        <v>19</v>
      </c>
      <c r="C2358" t="s">
        <v>215</v>
      </c>
      <c r="D2358" t="s">
        <v>115</v>
      </c>
      <c r="E2358" t="s">
        <v>112</v>
      </c>
      <c r="F2358">
        <v>6214960</v>
      </c>
      <c r="G2358">
        <v>2099530</v>
      </c>
      <c r="H2358">
        <v>241523</v>
      </c>
      <c r="I2358">
        <v>43287</v>
      </c>
      <c r="J2358">
        <v>309551</v>
      </c>
      <c r="K2358">
        <v>8495536</v>
      </c>
      <c r="L2358">
        <v>552868</v>
      </c>
      <c r="M2358">
        <v>9922768</v>
      </c>
      <c r="N2358" s="6" t="str">
        <f t="shared" si="36"/>
        <v>A2_R1_C1Nouvelle-Aquitaine2035_2050RésineuxPrivé</v>
      </c>
    </row>
    <row r="2359" spans="1:14" x14ac:dyDescent="0.3">
      <c r="A2359" t="s">
        <v>223</v>
      </c>
      <c r="B2359" t="s">
        <v>19</v>
      </c>
      <c r="C2359" t="s">
        <v>215</v>
      </c>
      <c r="D2359" t="s">
        <v>115</v>
      </c>
      <c r="E2359" t="s">
        <v>113</v>
      </c>
      <c r="F2359">
        <v>548578</v>
      </c>
      <c r="G2359">
        <v>175923</v>
      </c>
      <c r="H2359">
        <v>68163</v>
      </c>
      <c r="I2359">
        <v>2670</v>
      </c>
      <c r="J2359">
        <v>35469</v>
      </c>
      <c r="K2359">
        <v>731015</v>
      </c>
      <c r="L2359">
        <v>57626</v>
      </c>
      <c r="M2359">
        <v>877940</v>
      </c>
      <c r="N2359" s="6" t="str">
        <f t="shared" si="36"/>
        <v>A2_R1_C1Nouvelle-Aquitaine2035_2050RésineuxPublic</v>
      </c>
    </row>
    <row r="2360" spans="1:14" x14ac:dyDescent="0.3">
      <c r="A2360" t="s">
        <v>223</v>
      </c>
      <c r="B2360" t="s">
        <v>19</v>
      </c>
      <c r="C2360" t="s">
        <v>215</v>
      </c>
      <c r="D2360" t="s">
        <v>114</v>
      </c>
      <c r="E2360" t="s">
        <v>112</v>
      </c>
      <c r="F2360">
        <v>789290</v>
      </c>
      <c r="G2360">
        <v>3603773</v>
      </c>
      <c r="H2360">
        <v>171011</v>
      </c>
      <c r="I2360">
        <v>13109</v>
      </c>
      <c r="J2360">
        <v>709902</v>
      </c>
      <c r="K2360">
        <v>3940088</v>
      </c>
      <c r="L2360">
        <v>1562547</v>
      </c>
      <c r="M2360">
        <v>6643969</v>
      </c>
      <c r="N2360" s="6" t="str">
        <f t="shared" si="36"/>
        <v>A2_R1_C1Nouvelle-Aquitaine2035_2050FeuillusPrivé</v>
      </c>
    </row>
    <row r="2361" spans="1:14" x14ac:dyDescent="0.3">
      <c r="A2361" t="s">
        <v>223</v>
      </c>
      <c r="B2361" t="s">
        <v>19</v>
      </c>
      <c r="C2361" t="s">
        <v>215</v>
      </c>
      <c r="D2361" t="s">
        <v>114</v>
      </c>
      <c r="E2361" t="s">
        <v>113</v>
      </c>
      <c r="F2361">
        <v>64333</v>
      </c>
      <c r="G2361">
        <v>199214</v>
      </c>
      <c r="H2361">
        <v>15457</v>
      </c>
      <c r="I2361">
        <v>0</v>
      </c>
      <c r="J2361">
        <v>45479</v>
      </c>
      <c r="K2361">
        <v>235434</v>
      </c>
      <c r="L2361">
        <v>67340</v>
      </c>
      <c r="M2361">
        <v>383135</v>
      </c>
      <c r="N2361" s="6" t="str">
        <f t="shared" si="36"/>
        <v>A2_R1_C1Nouvelle-Aquitaine2035_2050FeuillusPublic</v>
      </c>
    </row>
    <row r="2362" spans="1:14" x14ac:dyDescent="0.3">
      <c r="A2362" t="s">
        <v>223</v>
      </c>
      <c r="B2362" t="s">
        <v>20</v>
      </c>
      <c r="C2362" t="s">
        <v>214</v>
      </c>
      <c r="D2362" t="s">
        <v>115</v>
      </c>
      <c r="E2362" t="s">
        <v>112</v>
      </c>
      <c r="F2362">
        <v>4546434</v>
      </c>
      <c r="G2362">
        <v>1899695</v>
      </c>
      <c r="H2362">
        <v>144058</v>
      </c>
      <c r="I2362">
        <v>153609</v>
      </c>
      <c r="J2362">
        <v>803108</v>
      </c>
      <c r="K2362">
        <v>6581334</v>
      </c>
      <c r="L2362">
        <v>535839</v>
      </c>
      <c r="M2362">
        <v>9340584</v>
      </c>
      <c r="N2362" s="6" t="str">
        <f t="shared" si="36"/>
        <v>A2_R1_C2Nouvelle-Aquitaine2020_2035RésineuxPrivé</v>
      </c>
    </row>
    <row r="2363" spans="1:14" x14ac:dyDescent="0.3">
      <c r="A2363" t="s">
        <v>223</v>
      </c>
      <c r="B2363" t="s">
        <v>20</v>
      </c>
      <c r="C2363" t="s">
        <v>214</v>
      </c>
      <c r="D2363" t="s">
        <v>115</v>
      </c>
      <c r="E2363" t="s">
        <v>113</v>
      </c>
      <c r="F2363">
        <v>442622</v>
      </c>
      <c r="G2363">
        <v>161114</v>
      </c>
      <c r="H2363">
        <v>56705</v>
      </c>
      <c r="I2363">
        <v>9454</v>
      </c>
      <c r="J2363">
        <v>86253</v>
      </c>
      <c r="K2363">
        <v>611150</v>
      </c>
      <c r="L2363">
        <v>59398</v>
      </c>
      <c r="M2363">
        <v>903127</v>
      </c>
      <c r="N2363" s="6" t="str">
        <f t="shared" si="36"/>
        <v>A2_R1_C2Nouvelle-Aquitaine2020_2035RésineuxPublic</v>
      </c>
    </row>
    <row r="2364" spans="1:14" x14ac:dyDescent="0.3">
      <c r="A2364" t="s">
        <v>223</v>
      </c>
      <c r="B2364" t="s">
        <v>20</v>
      </c>
      <c r="C2364" t="s">
        <v>214</v>
      </c>
      <c r="D2364" t="s">
        <v>114</v>
      </c>
      <c r="E2364" t="s">
        <v>112</v>
      </c>
      <c r="F2364">
        <v>648537</v>
      </c>
      <c r="G2364">
        <v>2955812</v>
      </c>
      <c r="H2364">
        <v>49969</v>
      </c>
      <c r="I2364">
        <v>818596</v>
      </c>
      <c r="J2364">
        <v>754176</v>
      </c>
      <c r="K2364">
        <v>3282810</v>
      </c>
      <c r="L2364">
        <v>2125527</v>
      </c>
      <c r="M2364">
        <v>6623812</v>
      </c>
      <c r="N2364" s="6" t="str">
        <f t="shared" si="36"/>
        <v>A2_R1_C2Nouvelle-Aquitaine2020_2035FeuillusPrivé</v>
      </c>
    </row>
    <row r="2365" spans="1:14" x14ac:dyDescent="0.3">
      <c r="A2365" t="s">
        <v>223</v>
      </c>
      <c r="B2365" t="s">
        <v>20</v>
      </c>
      <c r="C2365" t="s">
        <v>214</v>
      </c>
      <c r="D2365" t="s">
        <v>114</v>
      </c>
      <c r="E2365" t="s">
        <v>113</v>
      </c>
      <c r="F2365">
        <v>44182</v>
      </c>
      <c r="G2365">
        <v>166301</v>
      </c>
      <c r="H2365">
        <v>11660</v>
      </c>
      <c r="I2365">
        <v>47937</v>
      </c>
      <c r="J2365">
        <v>60831</v>
      </c>
      <c r="K2365">
        <v>192022</v>
      </c>
      <c r="L2365">
        <v>71460</v>
      </c>
      <c r="M2365">
        <v>369451</v>
      </c>
      <c r="N2365" s="6" t="str">
        <f t="shared" si="36"/>
        <v>A2_R1_C2Nouvelle-Aquitaine2020_2035FeuillusPublic</v>
      </c>
    </row>
    <row r="2366" spans="1:14" x14ac:dyDescent="0.3">
      <c r="A2366" t="s">
        <v>223</v>
      </c>
      <c r="B2366" t="s">
        <v>20</v>
      </c>
      <c r="C2366" t="s">
        <v>215</v>
      </c>
      <c r="D2366" t="s">
        <v>115</v>
      </c>
      <c r="E2366" t="s">
        <v>112</v>
      </c>
      <c r="F2366">
        <v>5347348</v>
      </c>
      <c r="G2366">
        <v>1839523</v>
      </c>
      <c r="H2366">
        <v>306394</v>
      </c>
      <c r="I2366">
        <v>42288</v>
      </c>
      <c r="J2366">
        <v>374295</v>
      </c>
      <c r="K2366">
        <v>7326456</v>
      </c>
      <c r="L2366">
        <v>1016836</v>
      </c>
      <c r="M2366">
        <v>9446392</v>
      </c>
      <c r="N2366" s="6" t="str">
        <f t="shared" si="36"/>
        <v>A2_R1_C2Nouvelle-Aquitaine2035_2050RésineuxPrivé</v>
      </c>
    </row>
    <row r="2367" spans="1:14" x14ac:dyDescent="0.3">
      <c r="A2367" t="s">
        <v>223</v>
      </c>
      <c r="B2367" t="s">
        <v>20</v>
      </c>
      <c r="C2367" t="s">
        <v>215</v>
      </c>
      <c r="D2367" t="s">
        <v>115</v>
      </c>
      <c r="E2367" t="s">
        <v>113</v>
      </c>
      <c r="F2367">
        <v>481931</v>
      </c>
      <c r="G2367">
        <v>150470</v>
      </c>
      <c r="H2367">
        <v>105353</v>
      </c>
      <c r="I2367">
        <v>2609</v>
      </c>
      <c r="J2367">
        <v>33766</v>
      </c>
      <c r="K2367">
        <v>636983</v>
      </c>
      <c r="L2367">
        <v>104368</v>
      </c>
      <c r="M2367">
        <v>824879</v>
      </c>
      <c r="N2367" s="6" t="str">
        <f t="shared" si="36"/>
        <v>A2_R1_C2Nouvelle-Aquitaine2035_2050RésineuxPublic</v>
      </c>
    </row>
    <row r="2368" spans="1:14" x14ac:dyDescent="0.3">
      <c r="A2368" t="s">
        <v>223</v>
      </c>
      <c r="B2368" t="s">
        <v>20</v>
      </c>
      <c r="C2368" t="s">
        <v>215</v>
      </c>
      <c r="D2368" t="s">
        <v>114</v>
      </c>
      <c r="E2368" t="s">
        <v>112</v>
      </c>
      <c r="F2368">
        <v>547355</v>
      </c>
      <c r="G2368">
        <v>2179440</v>
      </c>
      <c r="H2368">
        <v>59634</v>
      </c>
      <c r="I2368">
        <v>12939</v>
      </c>
      <c r="J2368">
        <v>298025</v>
      </c>
      <c r="K2368">
        <v>2465129</v>
      </c>
      <c r="L2368">
        <v>3078191</v>
      </c>
      <c r="M2368">
        <v>5831155</v>
      </c>
      <c r="N2368" s="6" t="str">
        <f t="shared" si="36"/>
        <v>A2_R1_C2Nouvelle-Aquitaine2035_2050FeuillusPrivé</v>
      </c>
    </row>
    <row r="2369" spans="1:14" x14ac:dyDescent="0.3">
      <c r="A2369" t="s">
        <v>223</v>
      </c>
      <c r="B2369" t="s">
        <v>20</v>
      </c>
      <c r="C2369" t="s">
        <v>215</v>
      </c>
      <c r="D2369" t="s">
        <v>114</v>
      </c>
      <c r="E2369" t="s">
        <v>113</v>
      </c>
      <c r="F2369">
        <v>43120</v>
      </c>
      <c r="G2369">
        <v>123461</v>
      </c>
      <c r="H2369">
        <v>20753</v>
      </c>
      <c r="I2369">
        <v>0</v>
      </c>
      <c r="J2369">
        <v>38143</v>
      </c>
      <c r="K2369">
        <v>152930</v>
      </c>
      <c r="L2369">
        <v>131792</v>
      </c>
      <c r="M2369">
        <v>344220</v>
      </c>
      <c r="N2369" s="6" t="str">
        <f t="shared" si="36"/>
        <v>A2_R1_C2Nouvelle-Aquitaine2035_2050FeuillusPublic</v>
      </c>
    </row>
    <row r="2370" spans="1:14" x14ac:dyDescent="0.3">
      <c r="A2370" t="s">
        <v>223</v>
      </c>
      <c r="B2370" t="s">
        <v>21</v>
      </c>
      <c r="C2370" t="s">
        <v>214</v>
      </c>
      <c r="D2370" t="s">
        <v>115</v>
      </c>
      <c r="E2370" t="s">
        <v>112</v>
      </c>
      <c r="F2370">
        <v>3993168</v>
      </c>
      <c r="G2370">
        <v>1714638</v>
      </c>
      <c r="H2370">
        <v>210681</v>
      </c>
      <c r="I2370">
        <v>151489</v>
      </c>
      <c r="J2370">
        <v>708831</v>
      </c>
      <c r="K2370">
        <v>5813790</v>
      </c>
      <c r="L2370">
        <v>868828</v>
      </c>
      <c r="M2370">
        <v>8683128</v>
      </c>
      <c r="N2370" s="6" t="str">
        <f t="shared" si="36"/>
        <v>A2_R1_C3Nouvelle-Aquitaine2020_2035RésineuxPrivé</v>
      </c>
    </row>
    <row r="2371" spans="1:14" x14ac:dyDescent="0.3">
      <c r="A2371" t="s">
        <v>223</v>
      </c>
      <c r="B2371" t="s">
        <v>21</v>
      </c>
      <c r="C2371" t="s">
        <v>214</v>
      </c>
      <c r="D2371" t="s">
        <v>115</v>
      </c>
      <c r="E2371" t="s">
        <v>113</v>
      </c>
      <c r="F2371">
        <v>378367</v>
      </c>
      <c r="G2371">
        <v>136914</v>
      </c>
      <c r="H2371">
        <v>88761</v>
      </c>
      <c r="I2371">
        <v>9220</v>
      </c>
      <c r="J2371">
        <v>80327</v>
      </c>
      <c r="K2371">
        <v>521188</v>
      </c>
      <c r="L2371">
        <v>98231</v>
      </c>
      <c r="M2371">
        <v>836175</v>
      </c>
      <c r="N2371" s="6" t="str">
        <f t="shared" ref="N2371:N2434" si="37">B2371&amp;A2371&amp;C2371&amp;D2371&amp;E2371</f>
        <v>A2_R1_C3Nouvelle-Aquitaine2020_2035RésineuxPublic</v>
      </c>
    </row>
    <row r="2372" spans="1:14" x14ac:dyDescent="0.3">
      <c r="A2372" t="s">
        <v>223</v>
      </c>
      <c r="B2372" t="s">
        <v>21</v>
      </c>
      <c r="C2372" t="s">
        <v>214</v>
      </c>
      <c r="D2372" t="s">
        <v>114</v>
      </c>
      <c r="E2372" t="s">
        <v>112</v>
      </c>
      <c r="F2372">
        <v>509928</v>
      </c>
      <c r="G2372">
        <v>2044759</v>
      </c>
      <c r="H2372">
        <v>35224</v>
      </c>
      <c r="I2372">
        <v>800673</v>
      </c>
      <c r="J2372">
        <v>376493</v>
      </c>
      <c r="K2372">
        <v>2345433</v>
      </c>
      <c r="L2372">
        <v>3162866</v>
      </c>
      <c r="M2372">
        <v>5948685</v>
      </c>
      <c r="N2372" s="6" t="str">
        <f t="shared" si="37"/>
        <v>A2_R1_C3Nouvelle-Aquitaine2020_2035FeuillusPrivé</v>
      </c>
    </row>
    <row r="2373" spans="1:14" x14ac:dyDescent="0.3">
      <c r="A2373" t="s">
        <v>223</v>
      </c>
      <c r="B2373" t="s">
        <v>21</v>
      </c>
      <c r="C2373" t="s">
        <v>214</v>
      </c>
      <c r="D2373" t="s">
        <v>114</v>
      </c>
      <c r="E2373" t="s">
        <v>113</v>
      </c>
      <c r="F2373">
        <v>32984</v>
      </c>
      <c r="G2373">
        <v>121241</v>
      </c>
      <c r="H2373">
        <v>16012</v>
      </c>
      <c r="I2373">
        <v>46715</v>
      </c>
      <c r="J2373">
        <v>51359</v>
      </c>
      <c r="K2373">
        <v>142421</v>
      </c>
      <c r="L2373">
        <v>110073</v>
      </c>
      <c r="M2373">
        <v>337964</v>
      </c>
      <c r="N2373" s="6" t="str">
        <f t="shared" si="37"/>
        <v>A2_R1_C3Nouvelle-Aquitaine2020_2035FeuillusPublic</v>
      </c>
    </row>
    <row r="2374" spans="1:14" x14ac:dyDescent="0.3">
      <c r="A2374" t="s">
        <v>223</v>
      </c>
      <c r="B2374" t="s">
        <v>21</v>
      </c>
      <c r="C2374" t="s">
        <v>215</v>
      </c>
      <c r="D2374" t="s">
        <v>115</v>
      </c>
      <c r="E2374" t="s">
        <v>112</v>
      </c>
      <c r="F2374">
        <v>4575330</v>
      </c>
      <c r="G2374">
        <v>1621151</v>
      </c>
      <c r="H2374">
        <v>391990</v>
      </c>
      <c r="I2374">
        <v>35319</v>
      </c>
      <c r="J2374">
        <v>280025</v>
      </c>
      <c r="K2374">
        <v>6307643</v>
      </c>
      <c r="L2374">
        <v>1399289</v>
      </c>
      <c r="M2374">
        <v>8590453</v>
      </c>
      <c r="N2374" s="6" t="str">
        <f t="shared" si="37"/>
        <v>A2_R1_C3Nouvelle-Aquitaine2035_2050RésineuxPrivé</v>
      </c>
    </row>
    <row r="2375" spans="1:14" x14ac:dyDescent="0.3">
      <c r="A2375" t="s">
        <v>223</v>
      </c>
      <c r="B2375" t="s">
        <v>21</v>
      </c>
      <c r="C2375" t="s">
        <v>215</v>
      </c>
      <c r="D2375" t="s">
        <v>115</v>
      </c>
      <c r="E2375" t="s">
        <v>113</v>
      </c>
      <c r="F2375">
        <v>429271</v>
      </c>
      <c r="G2375">
        <v>129776</v>
      </c>
      <c r="H2375">
        <v>132608</v>
      </c>
      <c r="I2375">
        <v>2157</v>
      </c>
      <c r="J2375">
        <v>20663</v>
      </c>
      <c r="K2375">
        <v>562252</v>
      </c>
      <c r="L2375">
        <v>132069</v>
      </c>
      <c r="M2375">
        <v>745276</v>
      </c>
      <c r="N2375" s="6" t="str">
        <f t="shared" si="37"/>
        <v>A2_R1_C3Nouvelle-Aquitaine2035_2050RésineuxPublic</v>
      </c>
    </row>
    <row r="2376" spans="1:14" x14ac:dyDescent="0.3">
      <c r="A2376" t="s">
        <v>223</v>
      </c>
      <c r="B2376" t="s">
        <v>21</v>
      </c>
      <c r="C2376" t="s">
        <v>215</v>
      </c>
      <c r="D2376" t="s">
        <v>114</v>
      </c>
      <c r="E2376" t="s">
        <v>112</v>
      </c>
      <c r="F2376">
        <v>450209</v>
      </c>
      <c r="G2376">
        <v>1612927</v>
      </c>
      <c r="H2376">
        <v>30653</v>
      </c>
      <c r="I2376">
        <v>11733</v>
      </c>
      <c r="J2376">
        <v>262217</v>
      </c>
      <c r="K2376">
        <v>1870006</v>
      </c>
      <c r="L2376">
        <v>3111800</v>
      </c>
      <c r="M2376">
        <v>5201834</v>
      </c>
      <c r="N2376" s="6" t="str">
        <f t="shared" si="37"/>
        <v>A2_R1_C3Nouvelle-Aquitaine2035_2050FeuillusPrivé</v>
      </c>
    </row>
    <row r="2377" spans="1:14" x14ac:dyDescent="0.3">
      <c r="A2377" t="s">
        <v>223</v>
      </c>
      <c r="B2377" t="s">
        <v>21</v>
      </c>
      <c r="C2377" t="s">
        <v>215</v>
      </c>
      <c r="D2377" t="s">
        <v>114</v>
      </c>
      <c r="E2377" t="s">
        <v>113</v>
      </c>
      <c r="F2377">
        <v>36081</v>
      </c>
      <c r="G2377">
        <v>96331</v>
      </c>
      <c r="H2377">
        <v>20984</v>
      </c>
      <c r="I2377">
        <v>0</v>
      </c>
      <c r="J2377">
        <v>37165</v>
      </c>
      <c r="K2377">
        <v>122675</v>
      </c>
      <c r="L2377">
        <v>139092</v>
      </c>
      <c r="M2377">
        <v>319161</v>
      </c>
      <c r="N2377" s="6" t="str">
        <f t="shared" si="37"/>
        <v>A2_R1_C3Nouvelle-Aquitaine2035_2050FeuillusPublic</v>
      </c>
    </row>
    <row r="2378" spans="1:14" x14ac:dyDescent="0.3">
      <c r="A2378" t="s">
        <v>223</v>
      </c>
      <c r="B2378" t="s">
        <v>22</v>
      </c>
      <c r="C2378" t="s">
        <v>214</v>
      </c>
      <c r="D2378" t="s">
        <v>115</v>
      </c>
      <c r="E2378" t="s">
        <v>112</v>
      </c>
      <c r="F2378">
        <v>4554232</v>
      </c>
      <c r="G2378">
        <v>1896416</v>
      </c>
      <c r="H2378">
        <v>144897</v>
      </c>
      <c r="I2378">
        <v>85552</v>
      </c>
      <c r="J2378">
        <v>784392</v>
      </c>
      <c r="K2378">
        <v>6587805</v>
      </c>
      <c r="L2378">
        <v>516728</v>
      </c>
      <c r="M2378">
        <v>9270621</v>
      </c>
      <c r="N2378" s="6" t="str">
        <f t="shared" si="37"/>
        <v>A2_R2_C1Nouvelle-Aquitaine2020_2035RésineuxPrivé</v>
      </c>
    </row>
    <row r="2379" spans="1:14" x14ac:dyDescent="0.3">
      <c r="A2379" t="s">
        <v>223</v>
      </c>
      <c r="B2379" t="s">
        <v>22</v>
      </c>
      <c r="C2379" t="s">
        <v>214</v>
      </c>
      <c r="D2379" t="s">
        <v>115</v>
      </c>
      <c r="E2379" t="s">
        <v>113</v>
      </c>
      <c r="F2379">
        <v>444078</v>
      </c>
      <c r="G2379">
        <v>162072</v>
      </c>
      <c r="H2379">
        <v>56690</v>
      </c>
      <c r="I2379">
        <v>6366</v>
      </c>
      <c r="J2379">
        <v>83414</v>
      </c>
      <c r="K2379">
        <v>613711</v>
      </c>
      <c r="L2379">
        <v>58164</v>
      </c>
      <c r="M2379">
        <v>896467</v>
      </c>
      <c r="N2379" s="6" t="str">
        <f t="shared" si="37"/>
        <v>A2_R2_C1Nouvelle-Aquitaine2020_2035RésineuxPublic</v>
      </c>
    </row>
    <row r="2380" spans="1:14" x14ac:dyDescent="0.3">
      <c r="A2380" t="s">
        <v>223</v>
      </c>
      <c r="B2380" t="s">
        <v>22</v>
      </c>
      <c r="C2380" t="s">
        <v>214</v>
      </c>
      <c r="D2380" t="s">
        <v>114</v>
      </c>
      <c r="E2380" t="s">
        <v>112</v>
      </c>
      <c r="F2380">
        <v>608803</v>
      </c>
      <c r="G2380">
        <v>2747257</v>
      </c>
      <c r="H2380">
        <v>56015</v>
      </c>
      <c r="I2380">
        <v>292591</v>
      </c>
      <c r="J2380">
        <v>872881</v>
      </c>
      <c r="K2380">
        <v>3064133</v>
      </c>
      <c r="L2380">
        <v>2146884</v>
      </c>
      <c r="M2380">
        <v>6651337</v>
      </c>
      <c r="N2380" s="6" t="str">
        <f t="shared" si="37"/>
        <v>A2_R2_C1Nouvelle-Aquitaine2020_2035FeuillusPrivé</v>
      </c>
    </row>
    <row r="2381" spans="1:14" x14ac:dyDescent="0.3">
      <c r="A2381" t="s">
        <v>223</v>
      </c>
      <c r="B2381" t="s">
        <v>22</v>
      </c>
      <c r="C2381" t="s">
        <v>214</v>
      </c>
      <c r="D2381" t="s">
        <v>114</v>
      </c>
      <c r="E2381" t="s">
        <v>113</v>
      </c>
      <c r="F2381">
        <v>39821</v>
      </c>
      <c r="G2381">
        <v>154879</v>
      </c>
      <c r="H2381">
        <v>11847</v>
      </c>
      <c r="I2381">
        <v>23515</v>
      </c>
      <c r="J2381">
        <v>69274</v>
      </c>
      <c r="K2381">
        <v>177507</v>
      </c>
      <c r="L2381">
        <v>71299</v>
      </c>
      <c r="M2381">
        <v>371392</v>
      </c>
      <c r="N2381" s="6" t="str">
        <f t="shared" si="37"/>
        <v>A2_R2_C1Nouvelle-Aquitaine2020_2035FeuillusPublic</v>
      </c>
    </row>
    <row r="2382" spans="1:14" x14ac:dyDescent="0.3">
      <c r="A2382" t="s">
        <v>223</v>
      </c>
      <c r="B2382" t="s">
        <v>22</v>
      </c>
      <c r="C2382" t="s">
        <v>215</v>
      </c>
      <c r="D2382" t="s">
        <v>115</v>
      </c>
      <c r="E2382" t="s">
        <v>112</v>
      </c>
      <c r="F2382">
        <v>6157281</v>
      </c>
      <c r="G2382">
        <v>2084753</v>
      </c>
      <c r="H2382">
        <v>237867</v>
      </c>
      <c r="I2382">
        <v>9188</v>
      </c>
      <c r="J2382">
        <v>291448</v>
      </c>
      <c r="K2382">
        <v>8420514</v>
      </c>
      <c r="L2382">
        <v>531914</v>
      </c>
      <c r="M2382">
        <v>9779765</v>
      </c>
      <c r="N2382" s="6" t="str">
        <f t="shared" si="37"/>
        <v>A2_R2_C1Nouvelle-Aquitaine2035_2050RésineuxPrivé</v>
      </c>
    </row>
    <row r="2383" spans="1:14" x14ac:dyDescent="0.3">
      <c r="A2383" t="s">
        <v>223</v>
      </c>
      <c r="B2383" t="s">
        <v>22</v>
      </c>
      <c r="C2383" t="s">
        <v>215</v>
      </c>
      <c r="D2383" t="s">
        <v>115</v>
      </c>
      <c r="E2383" t="s">
        <v>113</v>
      </c>
      <c r="F2383">
        <v>545281</v>
      </c>
      <c r="G2383">
        <v>174531</v>
      </c>
      <c r="H2383">
        <v>67848</v>
      </c>
      <c r="I2383">
        <v>548</v>
      </c>
      <c r="J2383">
        <v>31884</v>
      </c>
      <c r="K2383">
        <v>726285</v>
      </c>
      <c r="L2383">
        <v>55581</v>
      </c>
      <c r="M2383">
        <v>861118</v>
      </c>
      <c r="N2383" s="6" t="str">
        <f t="shared" si="37"/>
        <v>A2_R2_C1Nouvelle-Aquitaine2035_2050RésineuxPublic</v>
      </c>
    </row>
    <row r="2384" spans="1:14" x14ac:dyDescent="0.3">
      <c r="A2384" t="s">
        <v>223</v>
      </c>
      <c r="B2384" t="s">
        <v>22</v>
      </c>
      <c r="C2384" t="s">
        <v>215</v>
      </c>
      <c r="D2384" t="s">
        <v>114</v>
      </c>
      <c r="E2384" t="s">
        <v>112</v>
      </c>
      <c r="F2384">
        <v>779613</v>
      </c>
      <c r="G2384">
        <v>3564531</v>
      </c>
      <c r="H2384">
        <v>159163</v>
      </c>
      <c r="I2384">
        <v>2483</v>
      </c>
      <c r="J2384">
        <v>734543</v>
      </c>
      <c r="K2384">
        <v>3894952</v>
      </c>
      <c r="L2384">
        <v>1622738</v>
      </c>
      <c r="M2384">
        <v>6696362</v>
      </c>
      <c r="N2384" s="6" t="str">
        <f t="shared" si="37"/>
        <v>A2_R2_C1Nouvelle-Aquitaine2035_2050FeuillusPrivé</v>
      </c>
    </row>
    <row r="2385" spans="1:14" x14ac:dyDescent="0.3">
      <c r="A2385" t="s">
        <v>223</v>
      </c>
      <c r="B2385" t="s">
        <v>22</v>
      </c>
      <c r="C2385" t="s">
        <v>215</v>
      </c>
      <c r="D2385" t="s">
        <v>114</v>
      </c>
      <c r="E2385" t="s">
        <v>113</v>
      </c>
      <c r="F2385">
        <v>64923</v>
      </c>
      <c r="G2385">
        <v>199785</v>
      </c>
      <c r="H2385">
        <v>15516</v>
      </c>
      <c r="I2385">
        <v>0</v>
      </c>
      <c r="J2385">
        <v>47080</v>
      </c>
      <c r="K2385">
        <v>236773</v>
      </c>
      <c r="L2385">
        <v>68807</v>
      </c>
      <c r="M2385">
        <v>388054</v>
      </c>
      <c r="N2385" s="6" t="str">
        <f t="shared" si="37"/>
        <v>A2_R2_C1Nouvelle-Aquitaine2035_2050FeuillusPublic</v>
      </c>
    </row>
    <row r="2386" spans="1:14" x14ac:dyDescent="0.3">
      <c r="A2386" t="s">
        <v>223</v>
      </c>
      <c r="B2386" t="s">
        <v>23</v>
      </c>
      <c r="C2386" t="s">
        <v>214</v>
      </c>
      <c r="D2386" t="s">
        <v>115</v>
      </c>
      <c r="E2386" t="s">
        <v>112</v>
      </c>
      <c r="F2386">
        <v>4554232</v>
      </c>
      <c r="G2386">
        <v>1896416</v>
      </c>
      <c r="H2386">
        <v>144897</v>
      </c>
      <c r="I2386">
        <v>85552</v>
      </c>
      <c r="J2386">
        <v>784392</v>
      </c>
      <c r="K2386">
        <v>6587805</v>
      </c>
      <c r="L2386">
        <v>516728</v>
      </c>
      <c r="M2386">
        <v>9270621</v>
      </c>
      <c r="N2386" s="6" t="str">
        <f t="shared" si="37"/>
        <v>A2_R2_C2Nouvelle-Aquitaine2020_2035RésineuxPrivé</v>
      </c>
    </row>
    <row r="2387" spans="1:14" x14ac:dyDescent="0.3">
      <c r="A2387" t="s">
        <v>223</v>
      </c>
      <c r="B2387" t="s">
        <v>23</v>
      </c>
      <c r="C2387" t="s">
        <v>214</v>
      </c>
      <c r="D2387" t="s">
        <v>115</v>
      </c>
      <c r="E2387" t="s">
        <v>113</v>
      </c>
      <c r="F2387">
        <v>444078</v>
      </c>
      <c r="G2387">
        <v>162072</v>
      </c>
      <c r="H2387">
        <v>56690</v>
      </c>
      <c r="I2387">
        <v>6366</v>
      </c>
      <c r="J2387">
        <v>83414</v>
      </c>
      <c r="K2387">
        <v>613711</v>
      </c>
      <c r="L2387">
        <v>58164</v>
      </c>
      <c r="M2387">
        <v>896467</v>
      </c>
      <c r="N2387" s="6" t="str">
        <f t="shared" si="37"/>
        <v>A2_R2_C2Nouvelle-Aquitaine2020_2035RésineuxPublic</v>
      </c>
    </row>
    <row r="2388" spans="1:14" x14ac:dyDescent="0.3">
      <c r="A2388" t="s">
        <v>223</v>
      </c>
      <c r="B2388" t="s">
        <v>23</v>
      </c>
      <c r="C2388" t="s">
        <v>214</v>
      </c>
      <c r="D2388" t="s">
        <v>114</v>
      </c>
      <c r="E2388" t="s">
        <v>112</v>
      </c>
      <c r="F2388">
        <v>608803</v>
      </c>
      <c r="G2388">
        <v>2747257</v>
      </c>
      <c r="H2388">
        <v>56015</v>
      </c>
      <c r="I2388">
        <v>292591</v>
      </c>
      <c r="J2388">
        <v>872881</v>
      </c>
      <c r="K2388">
        <v>3064133</v>
      </c>
      <c r="L2388">
        <v>2146884</v>
      </c>
      <c r="M2388">
        <v>6651337</v>
      </c>
      <c r="N2388" s="6" t="str">
        <f t="shared" si="37"/>
        <v>A2_R2_C2Nouvelle-Aquitaine2020_2035FeuillusPrivé</v>
      </c>
    </row>
    <row r="2389" spans="1:14" x14ac:dyDescent="0.3">
      <c r="A2389" t="s">
        <v>223</v>
      </c>
      <c r="B2389" t="s">
        <v>23</v>
      </c>
      <c r="C2389" t="s">
        <v>214</v>
      </c>
      <c r="D2389" t="s">
        <v>114</v>
      </c>
      <c r="E2389" t="s">
        <v>113</v>
      </c>
      <c r="F2389">
        <v>39821</v>
      </c>
      <c r="G2389">
        <v>154879</v>
      </c>
      <c r="H2389">
        <v>11847</v>
      </c>
      <c r="I2389">
        <v>23515</v>
      </c>
      <c r="J2389">
        <v>69274</v>
      </c>
      <c r="K2389">
        <v>177507</v>
      </c>
      <c r="L2389">
        <v>71299</v>
      </c>
      <c r="M2389">
        <v>371392</v>
      </c>
      <c r="N2389" s="6" t="str">
        <f t="shared" si="37"/>
        <v>A2_R2_C2Nouvelle-Aquitaine2020_2035FeuillusPublic</v>
      </c>
    </row>
    <row r="2390" spans="1:14" x14ac:dyDescent="0.3">
      <c r="A2390" t="s">
        <v>223</v>
      </c>
      <c r="B2390" t="s">
        <v>23</v>
      </c>
      <c r="C2390" t="s">
        <v>215</v>
      </c>
      <c r="D2390" t="s">
        <v>115</v>
      </c>
      <c r="E2390" t="s">
        <v>112</v>
      </c>
      <c r="F2390">
        <v>5285329</v>
      </c>
      <c r="G2390">
        <v>1820261</v>
      </c>
      <c r="H2390">
        <v>306123</v>
      </c>
      <c r="I2390">
        <v>8980</v>
      </c>
      <c r="J2390">
        <v>368153</v>
      </c>
      <c r="K2390">
        <v>7242248</v>
      </c>
      <c r="L2390">
        <v>992989</v>
      </c>
      <c r="M2390">
        <v>9323218</v>
      </c>
      <c r="N2390" s="6" t="str">
        <f t="shared" si="37"/>
        <v>A2_R2_C2Nouvelle-Aquitaine2035_2050RésineuxPrivé</v>
      </c>
    </row>
    <row r="2391" spans="1:14" x14ac:dyDescent="0.3">
      <c r="A2391" t="s">
        <v>223</v>
      </c>
      <c r="B2391" t="s">
        <v>23</v>
      </c>
      <c r="C2391" t="s">
        <v>215</v>
      </c>
      <c r="D2391" t="s">
        <v>115</v>
      </c>
      <c r="E2391" t="s">
        <v>113</v>
      </c>
      <c r="F2391">
        <v>467918</v>
      </c>
      <c r="G2391">
        <v>145050</v>
      </c>
      <c r="H2391">
        <v>105682</v>
      </c>
      <c r="I2391">
        <v>536</v>
      </c>
      <c r="J2391">
        <v>36401</v>
      </c>
      <c r="K2391">
        <v>617093</v>
      </c>
      <c r="L2391">
        <v>107140</v>
      </c>
      <c r="M2391">
        <v>815128</v>
      </c>
      <c r="N2391" s="6" t="str">
        <f t="shared" si="37"/>
        <v>A2_R2_C2Nouvelle-Aquitaine2035_2050RésineuxPublic</v>
      </c>
    </row>
    <row r="2392" spans="1:14" x14ac:dyDescent="0.3">
      <c r="A2392" t="s">
        <v>223</v>
      </c>
      <c r="B2392" t="s">
        <v>23</v>
      </c>
      <c r="C2392" t="s">
        <v>215</v>
      </c>
      <c r="D2392" t="s">
        <v>114</v>
      </c>
      <c r="E2392" t="s">
        <v>112</v>
      </c>
      <c r="F2392">
        <v>541203</v>
      </c>
      <c r="G2392">
        <v>2172587</v>
      </c>
      <c r="H2392">
        <v>59637</v>
      </c>
      <c r="I2392">
        <v>2450</v>
      </c>
      <c r="J2392">
        <v>274753</v>
      </c>
      <c r="K2392">
        <v>2452558</v>
      </c>
      <c r="L2392">
        <v>3160568</v>
      </c>
      <c r="M2392">
        <v>5846182</v>
      </c>
      <c r="N2392" s="6" t="str">
        <f t="shared" si="37"/>
        <v>A2_R2_C2Nouvelle-Aquitaine2035_2050FeuillusPrivé</v>
      </c>
    </row>
    <row r="2393" spans="1:14" x14ac:dyDescent="0.3">
      <c r="A2393" t="s">
        <v>223</v>
      </c>
      <c r="B2393" t="s">
        <v>23</v>
      </c>
      <c r="C2393" t="s">
        <v>215</v>
      </c>
      <c r="D2393" t="s">
        <v>114</v>
      </c>
      <c r="E2393" t="s">
        <v>113</v>
      </c>
      <c r="F2393">
        <v>43588</v>
      </c>
      <c r="G2393">
        <v>122593</v>
      </c>
      <c r="H2393">
        <v>21277</v>
      </c>
      <c r="I2393">
        <v>0</v>
      </c>
      <c r="J2393">
        <v>39211</v>
      </c>
      <c r="K2393">
        <v>152648</v>
      </c>
      <c r="L2393">
        <v>134479</v>
      </c>
      <c r="M2393">
        <v>348095</v>
      </c>
      <c r="N2393" s="6" t="str">
        <f t="shared" si="37"/>
        <v>A2_R2_C2Nouvelle-Aquitaine2035_2050FeuillusPublic</v>
      </c>
    </row>
    <row r="2394" spans="1:14" x14ac:dyDescent="0.3">
      <c r="A2394" t="s">
        <v>223</v>
      </c>
      <c r="B2394" t="s">
        <v>24</v>
      </c>
      <c r="C2394" t="s">
        <v>214</v>
      </c>
      <c r="D2394" t="s">
        <v>115</v>
      </c>
      <c r="E2394" t="s">
        <v>112</v>
      </c>
      <c r="F2394">
        <v>4014740</v>
      </c>
      <c r="G2394">
        <v>1719599</v>
      </c>
      <c r="H2394">
        <v>210565</v>
      </c>
      <c r="I2394">
        <v>84202</v>
      </c>
      <c r="J2394">
        <v>681443</v>
      </c>
      <c r="K2394">
        <v>5841727</v>
      </c>
      <c r="L2394">
        <v>846305</v>
      </c>
      <c r="M2394">
        <v>8610566</v>
      </c>
      <c r="N2394" s="6" t="str">
        <f t="shared" si="37"/>
        <v>A2_R2_C3Nouvelle-Aquitaine2020_2035RésineuxPrivé</v>
      </c>
    </row>
    <row r="2395" spans="1:14" x14ac:dyDescent="0.3">
      <c r="A2395" t="s">
        <v>223</v>
      </c>
      <c r="B2395" t="s">
        <v>24</v>
      </c>
      <c r="C2395" t="s">
        <v>214</v>
      </c>
      <c r="D2395" t="s">
        <v>115</v>
      </c>
      <c r="E2395" t="s">
        <v>113</v>
      </c>
      <c r="F2395">
        <v>381992</v>
      </c>
      <c r="G2395">
        <v>138078</v>
      </c>
      <c r="H2395">
        <v>88002</v>
      </c>
      <c r="I2395">
        <v>6184</v>
      </c>
      <c r="J2395">
        <v>77017</v>
      </c>
      <c r="K2395">
        <v>526109</v>
      </c>
      <c r="L2395">
        <v>97902</v>
      </c>
      <c r="M2395">
        <v>831453</v>
      </c>
      <c r="N2395" s="6" t="str">
        <f t="shared" si="37"/>
        <v>A2_R2_C3Nouvelle-Aquitaine2020_2035RésineuxPublic</v>
      </c>
    </row>
    <row r="2396" spans="1:14" x14ac:dyDescent="0.3">
      <c r="A2396" t="s">
        <v>223</v>
      </c>
      <c r="B2396" t="s">
        <v>24</v>
      </c>
      <c r="C2396" t="s">
        <v>214</v>
      </c>
      <c r="D2396" t="s">
        <v>114</v>
      </c>
      <c r="E2396" t="s">
        <v>112</v>
      </c>
      <c r="F2396">
        <v>488301</v>
      </c>
      <c r="G2396">
        <v>1968539</v>
      </c>
      <c r="H2396">
        <v>35822</v>
      </c>
      <c r="I2396">
        <v>279511</v>
      </c>
      <c r="J2396">
        <v>402629</v>
      </c>
      <c r="K2396">
        <v>2262435</v>
      </c>
      <c r="L2396">
        <v>3195321</v>
      </c>
      <c r="M2396">
        <v>5950227</v>
      </c>
      <c r="N2396" s="6" t="str">
        <f t="shared" si="37"/>
        <v>A2_R2_C3Nouvelle-Aquitaine2020_2035FeuillusPrivé</v>
      </c>
    </row>
    <row r="2397" spans="1:14" x14ac:dyDescent="0.3">
      <c r="A2397" t="s">
        <v>223</v>
      </c>
      <c r="B2397" t="s">
        <v>24</v>
      </c>
      <c r="C2397" t="s">
        <v>214</v>
      </c>
      <c r="D2397" t="s">
        <v>114</v>
      </c>
      <c r="E2397" t="s">
        <v>113</v>
      </c>
      <c r="F2397">
        <v>29579</v>
      </c>
      <c r="G2397">
        <v>113176</v>
      </c>
      <c r="H2397">
        <v>16044</v>
      </c>
      <c r="I2397">
        <v>22621</v>
      </c>
      <c r="J2397">
        <v>57036</v>
      </c>
      <c r="K2397">
        <v>131660</v>
      </c>
      <c r="L2397">
        <v>110379</v>
      </c>
      <c r="M2397">
        <v>339114</v>
      </c>
      <c r="N2397" s="6" t="str">
        <f t="shared" si="37"/>
        <v>A2_R2_C3Nouvelle-Aquitaine2020_2035FeuillusPublic</v>
      </c>
    </row>
    <row r="2398" spans="1:14" x14ac:dyDescent="0.3">
      <c r="A2398" t="s">
        <v>223</v>
      </c>
      <c r="B2398" t="s">
        <v>24</v>
      </c>
      <c r="C2398" t="s">
        <v>215</v>
      </c>
      <c r="D2398" t="s">
        <v>115</v>
      </c>
      <c r="E2398" t="s">
        <v>112</v>
      </c>
      <c r="F2398">
        <v>4499559</v>
      </c>
      <c r="G2398">
        <v>1599966</v>
      </c>
      <c r="H2398">
        <v>384065</v>
      </c>
      <c r="I2398">
        <v>7518</v>
      </c>
      <c r="J2398">
        <v>278713</v>
      </c>
      <c r="K2398">
        <v>6206560</v>
      </c>
      <c r="L2398">
        <v>1350695</v>
      </c>
      <c r="M2398">
        <v>8443506</v>
      </c>
      <c r="N2398" s="6" t="str">
        <f t="shared" si="37"/>
        <v>A2_R2_C3Nouvelle-Aquitaine2035_2050RésineuxPrivé</v>
      </c>
    </row>
    <row r="2399" spans="1:14" x14ac:dyDescent="0.3">
      <c r="A2399" t="s">
        <v>223</v>
      </c>
      <c r="B2399" t="s">
        <v>24</v>
      </c>
      <c r="C2399" t="s">
        <v>215</v>
      </c>
      <c r="D2399" t="s">
        <v>115</v>
      </c>
      <c r="E2399" t="s">
        <v>113</v>
      </c>
      <c r="F2399">
        <v>424935</v>
      </c>
      <c r="G2399">
        <v>127817</v>
      </c>
      <c r="H2399">
        <v>129574</v>
      </c>
      <c r="I2399">
        <v>446</v>
      </c>
      <c r="J2399">
        <v>17307</v>
      </c>
      <c r="K2399">
        <v>555830</v>
      </c>
      <c r="L2399">
        <v>130442</v>
      </c>
      <c r="M2399">
        <v>727533</v>
      </c>
      <c r="N2399" s="6" t="str">
        <f t="shared" si="37"/>
        <v>A2_R2_C3Nouvelle-Aquitaine2035_2050RésineuxPublic</v>
      </c>
    </row>
    <row r="2400" spans="1:14" x14ac:dyDescent="0.3">
      <c r="A2400" t="s">
        <v>223</v>
      </c>
      <c r="B2400" t="s">
        <v>24</v>
      </c>
      <c r="C2400" t="s">
        <v>215</v>
      </c>
      <c r="D2400" t="s">
        <v>114</v>
      </c>
      <c r="E2400" t="s">
        <v>112</v>
      </c>
      <c r="F2400">
        <v>440636</v>
      </c>
      <c r="G2400">
        <v>1575772</v>
      </c>
      <c r="H2400">
        <v>28371</v>
      </c>
      <c r="I2400">
        <v>2222</v>
      </c>
      <c r="J2400">
        <v>252866</v>
      </c>
      <c r="K2400">
        <v>1826996</v>
      </c>
      <c r="L2400">
        <v>3155886</v>
      </c>
      <c r="M2400">
        <v>5178587</v>
      </c>
      <c r="N2400" s="6" t="str">
        <f t="shared" si="37"/>
        <v>A2_R2_C3Nouvelle-Aquitaine2035_2050FeuillusPrivé</v>
      </c>
    </row>
    <row r="2401" spans="1:14" x14ac:dyDescent="0.3">
      <c r="A2401" t="s">
        <v>223</v>
      </c>
      <c r="B2401" t="s">
        <v>24</v>
      </c>
      <c r="C2401" t="s">
        <v>215</v>
      </c>
      <c r="D2401" t="s">
        <v>114</v>
      </c>
      <c r="E2401" t="s">
        <v>113</v>
      </c>
      <c r="F2401">
        <v>36684</v>
      </c>
      <c r="G2401">
        <v>96715</v>
      </c>
      <c r="H2401">
        <v>20953</v>
      </c>
      <c r="I2401">
        <v>0</v>
      </c>
      <c r="J2401">
        <v>37728</v>
      </c>
      <c r="K2401">
        <v>123700</v>
      </c>
      <c r="L2401">
        <v>140900</v>
      </c>
      <c r="M2401">
        <v>322394</v>
      </c>
      <c r="N2401" s="6" t="str">
        <f t="shared" si="37"/>
        <v>A2_R2_C3Nouvelle-Aquitaine2035_2050FeuillusPublic</v>
      </c>
    </row>
    <row r="2402" spans="1:14" x14ac:dyDescent="0.3">
      <c r="A2402" t="s">
        <v>223</v>
      </c>
      <c r="B2402" t="s">
        <v>25</v>
      </c>
      <c r="C2402" t="s">
        <v>214</v>
      </c>
      <c r="D2402" t="s">
        <v>115</v>
      </c>
      <c r="E2402" t="s">
        <v>112</v>
      </c>
      <c r="F2402">
        <v>4815537</v>
      </c>
      <c r="G2402">
        <v>1989699</v>
      </c>
      <c r="H2402">
        <v>167689</v>
      </c>
      <c r="I2402">
        <v>151093</v>
      </c>
      <c r="J2402">
        <v>672004</v>
      </c>
      <c r="K2402">
        <v>6953468</v>
      </c>
      <c r="L2402">
        <v>497161</v>
      </c>
      <c r="M2402">
        <v>9284832</v>
      </c>
      <c r="N2402" s="6" t="str">
        <f t="shared" si="37"/>
        <v>A3_R1_C1Nouvelle-Aquitaine2020_2035RésineuxPrivé</v>
      </c>
    </row>
    <row r="2403" spans="1:14" x14ac:dyDescent="0.3">
      <c r="A2403" t="s">
        <v>223</v>
      </c>
      <c r="B2403" t="s">
        <v>25</v>
      </c>
      <c r="C2403" t="s">
        <v>214</v>
      </c>
      <c r="D2403" t="s">
        <v>115</v>
      </c>
      <c r="E2403" t="s">
        <v>113</v>
      </c>
      <c r="F2403">
        <v>457422</v>
      </c>
      <c r="G2403">
        <v>167863</v>
      </c>
      <c r="H2403">
        <v>57350</v>
      </c>
      <c r="I2403">
        <v>9388</v>
      </c>
      <c r="J2403">
        <v>77921</v>
      </c>
      <c r="K2403">
        <v>633446</v>
      </c>
      <c r="L2403">
        <v>56837</v>
      </c>
      <c r="M2403">
        <v>898819</v>
      </c>
      <c r="N2403" s="6" t="str">
        <f t="shared" si="37"/>
        <v>A3_R1_C1Nouvelle-Aquitaine2020_2035RésineuxPublic</v>
      </c>
    </row>
    <row r="2404" spans="1:14" x14ac:dyDescent="0.3">
      <c r="A2404" t="s">
        <v>223</v>
      </c>
      <c r="B2404" t="s">
        <v>25</v>
      </c>
      <c r="C2404" t="s">
        <v>214</v>
      </c>
      <c r="D2404" t="s">
        <v>114</v>
      </c>
      <c r="E2404" t="s">
        <v>112</v>
      </c>
      <c r="F2404">
        <v>775123</v>
      </c>
      <c r="G2404">
        <v>3799553</v>
      </c>
      <c r="H2404">
        <v>121603</v>
      </c>
      <c r="I2404">
        <v>809428</v>
      </c>
      <c r="J2404">
        <v>303670</v>
      </c>
      <c r="K2404">
        <v>4145450</v>
      </c>
      <c r="L2404">
        <v>2019188</v>
      </c>
      <c r="M2404">
        <v>6554880</v>
      </c>
      <c r="N2404" s="6" t="str">
        <f t="shared" si="37"/>
        <v>A3_R1_C1Nouvelle-Aquitaine2020_2035FeuillusPrivé</v>
      </c>
    </row>
    <row r="2405" spans="1:14" x14ac:dyDescent="0.3">
      <c r="A2405" t="s">
        <v>223</v>
      </c>
      <c r="B2405" t="s">
        <v>25</v>
      </c>
      <c r="C2405" t="s">
        <v>214</v>
      </c>
      <c r="D2405" t="s">
        <v>114</v>
      </c>
      <c r="E2405" t="s">
        <v>113</v>
      </c>
      <c r="F2405">
        <v>54867</v>
      </c>
      <c r="G2405">
        <v>202635</v>
      </c>
      <c r="H2405">
        <v>13827</v>
      </c>
      <c r="I2405">
        <v>47560</v>
      </c>
      <c r="J2405">
        <v>38312</v>
      </c>
      <c r="K2405">
        <v>231888</v>
      </c>
      <c r="L2405">
        <v>68552</v>
      </c>
      <c r="M2405">
        <v>367648</v>
      </c>
      <c r="N2405" s="6" t="str">
        <f t="shared" si="37"/>
        <v>A3_R1_C1Nouvelle-Aquitaine2020_2035FeuillusPublic</v>
      </c>
    </row>
    <row r="2406" spans="1:14" x14ac:dyDescent="0.3">
      <c r="A2406" t="s">
        <v>223</v>
      </c>
      <c r="B2406" t="s">
        <v>25</v>
      </c>
      <c r="C2406" t="s">
        <v>215</v>
      </c>
      <c r="D2406" t="s">
        <v>115</v>
      </c>
      <c r="E2406" t="s">
        <v>112</v>
      </c>
      <c r="F2406">
        <v>6560960</v>
      </c>
      <c r="G2406">
        <v>2286307</v>
      </c>
      <c r="H2406">
        <v>298231</v>
      </c>
      <c r="I2406">
        <v>43287</v>
      </c>
      <c r="J2406">
        <v>-32100</v>
      </c>
      <c r="K2406">
        <v>9039537</v>
      </c>
      <c r="L2406">
        <v>440309</v>
      </c>
      <c r="M2406">
        <v>9391410</v>
      </c>
      <c r="N2406" s="6" t="str">
        <f t="shared" si="37"/>
        <v>A3_R1_C1Nouvelle-Aquitaine2035_2050RésineuxPrivé</v>
      </c>
    </row>
    <row r="2407" spans="1:14" x14ac:dyDescent="0.3">
      <c r="A2407" t="s">
        <v>223</v>
      </c>
      <c r="B2407" t="s">
        <v>25</v>
      </c>
      <c r="C2407" t="s">
        <v>215</v>
      </c>
      <c r="D2407" t="s">
        <v>115</v>
      </c>
      <c r="E2407" t="s">
        <v>113</v>
      </c>
      <c r="F2407">
        <v>559978</v>
      </c>
      <c r="G2407">
        <v>184068</v>
      </c>
      <c r="H2407">
        <v>73597</v>
      </c>
      <c r="I2407">
        <v>2670</v>
      </c>
      <c r="J2407">
        <v>27422</v>
      </c>
      <c r="K2407">
        <v>751208</v>
      </c>
      <c r="L2407">
        <v>45700</v>
      </c>
      <c r="M2407">
        <v>863465</v>
      </c>
      <c r="N2407" s="6" t="str">
        <f t="shared" si="37"/>
        <v>A3_R1_C1Nouvelle-Aquitaine2035_2050RésineuxPublic</v>
      </c>
    </row>
    <row r="2408" spans="1:14" x14ac:dyDescent="0.3">
      <c r="A2408" t="s">
        <v>223</v>
      </c>
      <c r="B2408" t="s">
        <v>25</v>
      </c>
      <c r="C2408" t="s">
        <v>215</v>
      </c>
      <c r="D2408" t="s">
        <v>114</v>
      </c>
      <c r="E2408" t="s">
        <v>112</v>
      </c>
      <c r="F2408">
        <v>1051313</v>
      </c>
      <c r="G2408">
        <v>5141453</v>
      </c>
      <c r="H2408">
        <v>362387</v>
      </c>
      <c r="I2408">
        <v>13109</v>
      </c>
      <c r="J2408">
        <v>-211251</v>
      </c>
      <c r="K2408">
        <v>5534107</v>
      </c>
      <c r="L2408">
        <v>1233754</v>
      </c>
      <c r="M2408">
        <v>6250422</v>
      </c>
      <c r="N2408" s="6" t="str">
        <f t="shared" si="37"/>
        <v>A3_R1_C1Nouvelle-Aquitaine2035_2050FeuillusPrivé</v>
      </c>
    </row>
    <row r="2409" spans="1:14" x14ac:dyDescent="0.3">
      <c r="A2409" t="s">
        <v>223</v>
      </c>
      <c r="B2409" t="s">
        <v>25</v>
      </c>
      <c r="C2409" t="s">
        <v>215</v>
      </c>
      <c r="D2409" t="s">
        <v>114</v>
      </c>
      <c r="E2409" t="s">
        <v>113</v>
      </c>
      <c r="F2409">
        <v>88013</v>
      </c>
      <c r="G2409">
        <v>276374</v>
      </c>
      <c r="H2409">
        <v>19054</v>
      </c>
      <c r="I2409">
        <v>0</v>
      </c>
      <c r="J2409">
        <v>-5145</v>
      </c>
      <c r="K2409">
        <v>322192</v>
      </c>
      <c r="L2409">
        <v>57337</v>
      </c>
      <c r="M2409">
        <v>371687</v>
      </c>
      <c r="N2409" s="6" t="str">
        <f t="shared" si="37"/>
        <v>A3_R1_C1Nouvelle-Aquitaine2035_2050FeuillusPublic</v>
      </c>
    </row>
    <row r="2410" spans="1:14" x14ac:dyDescent="0.3">
      <c r="A2410" t="s">
        <v>223</v>
      </c>
      <c r="B2410" t="s">
        <v>26</v>
      </c>
      <c r="C2410" t="s">
        <v>214</v>
      </c>
      <c r="D2410" t="s">
        <v>115</v>
      </c>
      <c r="E2410" t="s">
        <v>112</v>
      </c>
      <c r="F2410">
        <v>4815537</v>
      </c>
      <c r="G2410">
        <v>1989699</v>
      </c>
      <c r="H2410">
        <v>167689</v>
      </c>
      <c r="I2410">
        <v>151093</v>
      </c>
      <c r="J2410">
        <v>672004</v>
      </c>
      <c r="K2410">
        <v>6953468</v>
      </c>
      <c r="L2410">
        <v>497161</v>
      </c>
      <c r="M2410">
        <v>9284832</v>
      </c>
      <c r="N2410" s="6" t="str">
        <f t="shared" si="37"/>
        <v>A3_R1_C2Nouvelle-Aquitaine2020_2035RésineuxPrivé</v>
      </c>
    </row>
    <row r="2411" spans="1:14" x14ac:dyDescent="0.3">
      <c r="A2411" t="s">
        <v>223</v>
      </c>
      <c r="B2411" t="s">
        <v>26</v>
      </c>
      <c r="C2411" t="s">
        <v>214</v>
      </c>
      <c r="D2411" t="s">
        <v>115</v>
      </c>
      <c r="E2411" t="s">
        <v>113</v>
      </c>
      <c r="F2411">
        <v>457422</v>
      </c>
      <c r="G2411">
        <v>167863</v>
      </c>
      <c r="H2411">
        <v>57350</v>
      </c>
      <c r="I2411">
        <v>9388</v>
      </c>
      <c r="J2411">
        <v>77921</v>
      </c>
      <c r="K2411">
        <v>633446</v>
      </c>
      <c r="L2411">
        <v>56837</v>
      </c>
      <c r="M2411">
        <v>898819</v>
      </c>
      <c r="N2411" s="6" t="str">
        <f t="shared" si="37"/>
        <v>A3_R1_C2Nouvelle-Aquitaine2020_2035RésineuxPublic</v>
      </c>
    </row>
    <row r="2412" spans="1:14" x14ac:dyDescent="0.3">
      <c r="A2412" t="s">
        <v>223</v>
      </c>
      <c r="B2412" t="s">
        <v>26</v>
      </c>
      <c r="C2412" t="s">
        <v>214</v>
      </c>
      <c r="D2412" t="s">
        <v>114</v>
      </c>
      <c r="E2412" t="s">
        <v>112</v>
      </c>
      <c r="F2412">
        <v>775123</v>
      </c>
      <c r="G2412">
        <v>3799553</v>
      </c>
      <c r="H2412">
        <v>121603</v>
      </c>
      <c r="I2412">
        <v>809428</v>
      </c>
      <c r="J2412">
        <v>303670</v>
      </c>
      <c r="K2412">
        <v>4145450</v>
      </c>
      <c r="L2412">
        <v>2019188</v>
      </c>
      <c r="M2412">
        <v>6554880</v>
      </c>
      <c r="N2412" s="6" t="str">
        <f t="shared" si="37"/>
        <v>A3_R1_C2Nouvelle-Aquitaine2020_2035FeuillusPrivé</v>
      </c>
    </row>
    <row r="2413" spans="1:14" x14ac:dyDescent="0.3">
      <c r="A2413" t="s">
        <v>223</v>
      </c>
      <c r="B2413" t="s">
        <v>26</v>
      </c>
      <c r="C2413" t="s">
        <v>214</v>
      </c>
      <c r="D2413" t="s">
        <v>114</v>
      </c>
      <c r="E2413" t="s">
        <v>113</v>
      </c>
      <c r="F2413">
        <v>54867</v>
      </c>
      <c r="G2413">
        <v>202635</v>
      </c>
      <c r="H2413">
        <v>13827</v>
      </c>
      <c r="I2413">
        <v>47560</v>
      </c>
      <c r="J2413">
        <v>38312</v>
      </c>
      <c r="K2413">
        <v>231888</v>
      </c>
      <c r="L2413">
        <v>68552</v>
      </c>
      <c r="M2413">
        <v>367648</v>
      </c>
      <c r="N2413" s="6" t="str">
        <f t="shared" si="37"/>
        <v>A3_R1_C2Nouvelle-Aquitaine2020_2035FeuillusPublic</v>
      </c>
    </row>
    <row r="2414" spans="1:14" x14ac:dyDescent="0.3">
      <c r="A2414" t="s">
        <v>223</v>
      </c>
      <c r="B2414" t="s">
        <v>26</v>
      </c>
      <c r="C2414" t="s">
        <v>215</v>
      </c>
      <c r="D2414" t="s">
        <v>115</v>
      </c>
      <c r="E2414" t="s">
        <v>112</v>
      </c>
      <c r="F2414">
        <v>5828045</v>
      </c>
      <c r="G2414">
        <v>1994309</v>
      </c>
      <c r="H2414">
        <v>375437</v>
      </c>
      <c r="I2414">
        <v>42288</v>
      </c>
      <c r="J2414">
        <v>112462</v>
      </c>
      <c r="K2414">
        <v>7989347</v>
      </c>
      <c r="L2414">
        <v>873004</v>
      </c>
      <c r="M2414">
        <v>9169584</v>
      </c>
      <c r="N2414" s="6" t="str">
        <f t="shared" si="37"/>
        <v>A3_R1_C2Nouvelle-Aquitaine2035_2050RésineuxPrivé</v>
      </c>
    </row>
    <row r="2415" spans="1:14" x14ac:dyDescent="0.3">
      <c r="A2415" t="s">
        <v>223</v>
      </c>
      <c r="B2415" t="s">
        <v>26</v>
      </c>
      <c r="C2415" t="s">
        <v>215</v>
      </c>
      <c r="D2415" t="s">
        <v>115</v>
      </c>
      <c r="E2415" t="s">
        <v>113</v>
      </c>
      <c r="F2415">
        <v>520246</v>
      </c>
      <c r="G2415">
        <v>167118</v>
      </c>
      <c r="H2415">
        <v>109626</v>
      </c>
      <c r="I2415">
        <v>2609</v>
      </c>
      <c r="J2415">
        <v>12678</v>
      </c>
      <c r="K2415">
        <v>693717</v>
      </c>
      <c r="L2415">
        <v>87575</v>
      </c>
      <c r="M2415">
        <v>804486</v>
      </c>
      <c r="N2415" s="6" t="str">
        <f t="shared" si="37"/>
        <v>A3_R1_C2Nouvelle-Aquitaine2035_2050RésineuxPublic</v>
      </c>
    </row>
    <row r="2416" spans="1:14" x14ac:dyDescent="0.3">
      <c r="A2416" t="s">
        <v>223</v>
      </c>
      <c r="B2416" t="s">
        <v>26</v>
      </c>
      <c r="C2416" t="s">
        <v>215</v>
      </c>
      <c r="D2416" t="s">
        <v>114</v>
      </c>
      <c r="E2416" t="s">
        <v>112</v>
      </c>
      <c r="F2416">
        <v>739537</v>
      </c>
      <c r="G2416">
        <v>3321772</v>
      </c>
      <c r="H2416">
        <v>263830</v>
      </c>
      <c r="I2416">
        <v>12939</v>
      </c>
      <c r="J2416">
        <v>-290138</v>
      </c>
      <c r="K2416">
        <v>3647907</v>
      </c>
      <c r="L2416">
        <v>2638549</v>
      </c>
      <c r="M2416">
        <v>5524451</v>
      </c>
      <c r="N2416" s="6" t="str">
        <f t="shared" si="37"/>
        <v>A3_R1_C2Nouvelle-Aquitaine2035_2050FeuillusPrivé</v>
      </c>
    </row>
    <row r="2417" spans="1:14" x14ac:dyDescent="0.3">
      <c r="A2417" t="s">
        <v>223</v>
      </c>
      <c r="B2417" t="s">
        <v>26</v>
      </c>
      <c r="C2417" t="s">
        <v>215</v>
      </c>
      <c r="D2417" t="s">
        <v>114</v>
      </c>
      <c r="E2417" t="s">
        <v>113</v>
      </c>
      <c r="F2417">
        <v>60298</v>
      </c>
      <c r="G2417">
        <v>184319</v>
      </c>
      <c r="H2417">
        <v>26894</v>
      </c>
      <c r="I2417">
        <v>0</v>
      </c>
      <c r="J2417">
        <v>2060</v>
      </c>
      <c r="K2417">
        <v>219126</v>
      </c>
      <c r="L2417">
        <v>119515</v>
      </c>
      <c r="M2417">
        <v>336871</v>
      </c>
      <c r="N2417" s="6" t="str">
        <f t="shared" si="37"/>
        <v>A3_R1_C2Nouvelle-Aquitaine2035_2050FeuillusPublic</v>
      </c>
    </row>
    <row r="2418" spans="1:14" x14ac:dyDescent="0.3">
      <c r="A2418" t="s">
        <v>223</v>
      </c>
      <c r="B2418" t="s">
        <v>27</v>
      </c>
      <c r="C2418" t="s">
        <v>214</v>
      </c>
      <c r="D2418" t="s">
        <v>115</v>
      </c>
      <c r="E2418" t="s">
        <v>112</v>
      </c>
      <c r="F2418">
        <v>4276161</v>
      </c>
      <c r="G2418">
        <v>1805606</v>
      </c>
      <c r="H2418">
        <v>243875</v>
      </c>
      <c r="I2418">
        <v>147535</v>
      </c>
      <c r="J2418">
        <v>591955</v>
      </c>
      <c r="K2418">
        <v>6207729</v>
      </c>
      <c r="L2418">
        <v>799045</v>
      </c>
      <c r="M2418">
        <v>8642046</v>
      </c>
      <c r="N2418" s="6" t="str">
        <f t="shared" si="37"/>
        <v>A3_R1_C3Nouvelle-Aquitaine2020_2035RésineuxPrivé</v>
      </c>
    </row>
    <row r="2419" spans="1:14" x14ac:dyDescent="0.3">
      <c r="A2419" t="s">
        <v>223</v>
      </c>
      <c r="B2419" t="s">
        <v>27</v>
      </c>
      <c r="C2419" t="s">
        <v>214</v>
      </c>
      <c r="D2419" t="s">
        <v>115</v>
      </c>
      <c r="E2419" t="s">
        <v>113</v>
      </c>
      <c r="F2419">
        <v>398937</v>
      </c>
      <c r="G2419">
        <v>145346</v>
      </c>
      <c r="H2419">
        <v>92514</v>
      </c>
      <c r="I2419">
        <v>9127</v>
      </c>
      <c r="J2419">
        <v>70714</v>
      </c>
      <c r="K2419">
        <v>550955</v>
      </c>
      <c r="L2419">
        <v>92019</v>
      </c>
      <c r="M2419">
        <v>832618</v>
      </c>
      <c r="N2419" s="6" t="str">
        <f t="shared" si="37"/>
        <v>A3_R1_C3Nouvelle-Aquitaine2020_2035RésineuxPublic</v>
      </c>
    </row>
    <row r="2420" spans="1:14" x14ac:dyDescent="0.3">
      <c r="A2420" t="s">
        <v>223</v>
      </c>
      <c r="B2420" t="s">
        <v>27</v>
      </c>
      <c r="C2420" t="s">
        <v>214</v>
      </c>
      <c r="D2420" t="s">
        <v>114</v>
      </c>
      <c r="E2420" t="s">
        <v>112</v>
      </c>
      <c r="F2420">
        <v>582030</v>
      </c>
      <c r="G2420">
        <v>2501781</v>
      </c>
      <c r="H2420">
        <v>72617</v>
      </c>
      <c r="I2420">
        <v>791964</v>
      </c>
      <c r="J2420">
        <v>144365</v>
      </c>
      <c r="K2420">
        <v>2815206</v>
      </c>
      <c r="L2420">
        <v>3080753</v>
      </c>
      <c r="M2420">
        <v>5910901</v>
      </c>
      <c r="N2420" s="6" t="str">
        <f t="shared" si="37"/>
        <v>A3_R1_C3Nouvelle-Aquitaine2020_2035FeuillusPrivé</v>
      </c>
    </row>
    <row r="2421" spans="1:14" x14ac:dyDescent="0.3">
      <c r="A2421" t="s">
        <v>223</v>
      </c>
      <c r="B2421" t="s">
        <v>27</v>
      </c>
      <c r="C2421" t="s">
        <v>214</v>
      </c>
      <c r="D2421" t="s">
        <v>114</v>
      </c>
      <c r="E2421" t="s">
        <v>113</v>
      </c>
      <c r="F2421">
        <v>37240</v>
      </c>
      <c r="G2421">
        <v>137731</v>
      </c>
      <c r="H2421">
        <v>18563</v>
      </c>
      <c r="I2421">
        <v>46642</v>
      </c>
      <c r="J2421">
        <v>42338</v>
      </c>
      <c r="K2421">
        <v>160312</v>
      </c>
      <c r="L2421">
        <v>106915</v>
      </c>
      <c r="M2421">
        <v>337109</v>
      </c>
      <c r="N2421" s="6" t="str">
        <f t="shared" si="37"/>
        <v>A3_R1_C3Nouvelle-Aquitaine2020_2035FeuillusPublic</v>
      </c>
    </row>
    <row r="2422" spans="1:14" x14ac:dyDescent="0.3">
      <c r="A2422" t="s">
        <v>223</v>
      </c>
      <c r="B2422" t="s">
        <v>27</v>
      </c>
      <c r="C2422" t="s">
        <v>215</v>
      </c>
      <c r="D2422" t="s">
        <v>115</v>
      </c>
      <c r="E2422" t="s">
        <v>112</v>
      </c>
      <c r="F2422">
        <v>5040976</v>
      </c>
      <c r="G2422">
        <v>1761884</v>
      </c>
      <c r="H2422">
        <v>435851</v>
      </c>
      <c r="I2422">
        <v>35319</v>
      </c>
      <c r="J2422">
        <v>35697</v>
      </c>
      <c r="K2422">
        <v>6946449</v>
      </c>
      <c r="L2422">
        <v>1243926</v>
      </c>
      <c r="M2422">
        <v>8313409</v>
      </c>
      <c r="N2422" s="6" t="str">
        <f t="shared" si="37"/>
        <v>A3_R1_C3Nouvelle-Aquitaine2035_2050RésineuxPrivé</v>
      </c>
    </row>
    <row r="2423" spans="1:14" x14ac:dyDescent="0.3">
      <c r="A2423" t="s">
        <v>223</v>
      </c>
      <c r="B2423" t="s">
        <v>27</v>
      </c>
      <c r="C2423" t="s">
        <v>215</v>
      </c>
      <c r="D2423" t="s">
        <v>115</v>
      </c>
      <c r="E2423" t="s">
        <v>113</v>
      </c>
      <c r="F2423">
        <v>469088</v>
      </c>
      <c r="G2423">
        <v>147023</v>
      </c>
      <c r="H2423">
        <v>131117</v>
      </c>
      <c r="I2423">
        <v>2157</v>
      </c>
      <c r="J2423">
        <v>795</v>
      </c>
      <c r="K2423">
        <v>620999</v>
      </c>
      <c r="L2423">
        <v>104617</v>
      </c>
      <c r="M2423">
        <v>719137</v>
      </c>
      <c r="N2423" s="6" t="str">
        <f t="shared" si="37"/>
        <v>A3_R1_C3Nouvelle-Aquitaine2035_2050RésineuxPublic</v>
      </c>
    </row>
    <row r="2424" spans="1:14" x14ac:dyDescent="0.3">
      <c r="A2424" t="s">
        <v>223</v>
      </c>
      <c r="B2424" t="s">
        <v>27</v>
      </c>
      <c r="C2424" t="s">
        <v>215</v>
      </c>
      <c r="D2424" t="s">
        <v>114</v>
      </c>
      <c r="E2424" t="s">
        <v>112</v>
      </c>
      <c r="F2424">
        <v>566907</v>
      </c>
      <c r="G2424">
        <v>2255561</v>
      </c>
      <c r="H2424">
        <v>101936</v>
      </c>
      <c r="I2424">
        <v>11733</v>
      </c>
      <c r="J2424">
        <v>-78564</v>
      </c>
      <c r="K2424">
        <v>2542055</v>
      </c>
      <c r="L2424">
        <v>2901026</v>
      </c>
      <c r="M2424">
        <v>5057374</v>
      </c>
      <c r="N2424" s="6" t="str">
        <f t="shared" si="37"/>
        <v>A3_R1_C3Nouvelle-Aquitaine2035_2050FeuillusPrivé</v>
      </c>
    </row>
    <row r="2425" spans="1:14" x14ac:dyDescent="0.3">
      <c r="A2425" t="s">
        <v>223</v>
      </c>
      <c r="B2425" t="s">
        <v>27</v>
      </c>
      <c r="C2425" t="s">
        <v>215</v>
      </c>
      <c r="D2425" t="s">
        <v>114</v>
      </c>
      <c r="E2425" t="s">
        <v>113</v>
      </c>
      <c r="F2425">
        <v>45082</v>
      </c>
      <c r="G2425">
        <v>131739</v>
      </c>
      <c r="H2425">
        <v>25080</v>
      </c>
      <c r="I2425">
        <v>0</v>
      </c>
      <c r="J2425">
        <v>18281</v>
      </c>
      <c r="K2425">
        <v>161278</v>
      </c>
      <c r="L2425">
        <v>129259</v>
      </c>
      <c r="M2425">
        <v>315346</v>
      </c>
      <c r="N2425" s="6" t="str">
        <f t="shared" si="37"/>
        <v>A3_R1_C3Nouvelle-Aquitaine2035_2050FeuillusPublic</v>
      </c>
    </row>
    <row r="2426" spans="1:14" x14ac:dyDescent="0.3">
      <c r="A2426" t="s">
        <v>223</v>
      </c>
      <c r="B2426" t="s">
        <v>28</v>
      </c>
      <c r="C2426" t="s">
        <v>214</v>
      </c>
      <c r="D2426" t="s">
        <v>115</v>
      </c>
      <c r="E2426" t="s">
        <v>112</v>
      </c>
      <c r="F2426">
        <v>4841502</v>
      </c>
      <c r="G2426">
        <v>1993693</v>
      </c>
      <c r="H2426">
        <v>175921</v>
      </c>
      <c r="I2426">
        <v>82693</v>
      </c>
      <c r="J2426">
        <v>647005</v>
      </c>
      <c r="K2426">
        <v>6986752</v>
      </c>
      <c r="L2426">
        <v>470217</v>
      </c>
      <c r="M2426">
        <v>9211270</v>
      </c>
      <c r="N2426" s="6" t="str">
        <f t="shared" si="37"/>
        <v>A3_R2_C1Nouvelle-Aquitaine2020_2035RésineuxPrivé</v>
      </c>
    </row>
    <row r="2427" spans="1:14" x14ac:dyDescent="0.3">
      <c r="A2427" t="s">
        <v>223</v>
      </c>
      <c r="B2427" t="s">
        <v>28</v>
      </c>
      <c r="C2427" t="s">
        <v>214</v>
      </c>
      <c r="D2427" t="s">
        <v>115</v>
      </c>
      <c r="E2427" t="s">
        <v>113</v>
      </c>
      <c r="F2427">
        <v>457705</v>
      </c>
      <c r="G2427">
        <v>168778</v>
      </c>
      <c r="H2427">
        <v>57789</v>
      </c>
      <c r="I2427">
        <v>6345</v>
      </c>
      <c r="J2427">
        <v>76160</v>
      </c>
      <c r="K2427">
        <v>634872</v>
      </c>
      <c r="L2427">
        <v>55289</v>
      </c>
      <c r="M2427">
        <v>893548</v>
      </c>
      <c r="N2427" s="6" t="str">
        <f t="shared" si="37"/>
        <v>A3_R2_C1Nouvelle-Aquitaine2020_2035RésineuxPublic</v>
      </c>
    </row>
    <row r="2428" spans="1:14" x14ac:dyDescent="0.3">
      <c r="A2428" t="s">
        <v>223</v>
      </c>
      <c r="B2428" t="s">
        <v>28</v>
      </c>
      <c r="C2428" t="s">
        <v>214</v>
      </c>
      <c r="D2428" t="s">
        <v>114</v>
      </c>
      <c r="E2428" t="s">
        <v>112</v>
      </c>
      <c r="F2428">
        <v>746981</v>
      </c>
      <c r="G2428">
        <v>3654139</v>
      </c>
      <c r="H2428">
        <v>151498</v>
      </c>
      <c r="I2428">
        <v>288729</v>
      </c>
      <c r="J2428">
        <v>399150</v>
      </c>
      <c r="K2428">
        <v>3993201</v>
      </c>
      <c r="L2428">
        <v>2014074</v>
      </c>
      <c r="M2428">
        <v>6577223</v>
      </c>
      <c r="N2428" s="6" t="str">
        <f t="shared" si="37"/>
        <v>A3_R2_C1Nouvelle-Aquitaine2020_2035FeuillusPrivé</v>
      </c>
    </row>
    <row r="2429" spans="1:14" x14ac:dyDescent="0.3">
      <c r="A2429" t="s">
        <v>223</v>
      </c>
      <c r="B2429" t="s">
        <v>28</v>
      </c>
      <c r="C2429" t="s">
        <v>214</v>
      </c>
      <c r="D2429" t="s">
        <v>114</v>
      </c>
      <c r="E2429" t="s">
        <v>113</v>
      </c>
      <c r="F2429">
        <v>52923</v>
      </c>
      <c r="G2429">
        <v>199510</v>
      </c>
      <c r="H2429">
        <v>14795</v>
      </c>
      <c r="I2429">
        <v>23351</v>
      </c>
      <c r="J2429">
        <v>41673</v>
      </c>
      <c r="K2429">
        <v>226130</v>
      </c>
      <c r="L2429">
        <v>67614</v>
      </c>
      <c r="M2429">
        <v>369232</v>
      </c>
      <c r="N2429" s="6" t="str">
        <f t="shared" si="37"/>
        <v>A3_R2_C1Nouvelle-Aquitaine2020_2035FeuillusPublic</v>
      </c>
    </row>
    <row r="2430" spans="1:14" x14ac:dyDescent="0.3">
      <c r="A2430" t="s">
        <v>223</v>
      </c>
      <c r="B2430" t="s">
        <v>28</v>
      </c>
      <c r="C2430" t="s">
        <v>215</v>
      </c>
      <c r="D2430" t="s">
        <v>115</v>
      </c>
      <c r="E2430" t="s">
        <v>112</v>
      </c>
      <c r="F2430">
        <v>6436537</v>
      </c>
      <c r="G2430">
        <v>2215874</v>
      </c>
      <c r="H2430">
        <v>283312</v>
      </c>
      <c r="I2430">
        <v>9188</v>
      </c>
      <c r="J2430">
        <v>55047</v>
      </c>
      <c r="K2430">
        <v>8839537</v>
      </c>
      <c r="L2430">
        <v>445619</v>
      </c>
      <c r="M2430">
        <v>9433505</v>
      </c>
      <c r="N2430" s="6" t="str">
        <f t="shared" si="37"/>
        <v>A3_R2_C1Nouvelle-Aquitaine2035_2050RésineuxPrivé</v>
      </c>
    </row>
    <row r="2431" spans="1:14" x14ac:dyDescent="0.3">
      <c r="A2431" t="s">
        <v>223</v>
      </c>
      <c r="B2431" t="s">
        <v>28</v>
      </c>
      <c r="C2431" t="s">
        <v>215</v>
      </c>
      <c r="D2431" t="s">
        <v>115</v>
      </c>
      <c r="E2431" t="s">
        <v>113</v>
      </c>
      <c r="F2431">
        <v>557703</v>
      </c>
      <c r="G2431">
        <v>183619</v>
      </c>
      <c r="H2431">
        <v>69830</v>
      </c>
      <c r="I2431">
        <v>548</v>
      </c>
      <c r="J2431">
        <v>20152</v>
      </c>
      <c r="K2431">
        <v>748477</v>
      </c>
      <c r="L2431">
        <v>45091</v>
      </c>
      <c r="M2431">
        <v>839986</v>
      </c>
      <c r="N2431" s="6" t="str">
        <f t="shared" si="37"/>
        <v>A3_R2_C1Nouvelle-Aquitaine2035_2050RésineuxPublic</v>
      </c>
    </row>
    <row r="2432" spans="1:14" x14ac:dyDescent="0.3">
      <c r="A2432" t="s">
        <v>223</v>
      </c>
      <c r="B2432" t="s">
        <v>28</v>
      </c>
      <c r="C2432" t="s">
        <v>215</v>
      </c>
      <c r="D2432" t="s">
        <v>114</v>
      </c>
      <c r="E2432" t="s">
        <v>112</v>
      </c>
      <c r="F2432">
        <v>1053818</v>
      </c>
      <c r="G2432">
        <v>5192157</v>
      </c>
      <c r="H2432">
        <v>371909</v>
      </c>
      <c r="I2432">
        <v>2483</v>
      </c>
      <c r="J2432">
        <v>-233386</v>
      </c>
      <c r="K2432">
        <v>5579945</v>
      </c>
      <c r="L2432">
        <v>1262327</v>
      </c>
      <c r="M2432">
        <v>6276787</v>
      </c>
      <c r="N2432" s="6" t="str">
        <f t="shared" si="37"/>
        <v>A3_R2_C1Nouvelle-Aquitaine2035_2050FeuillusPrivé</v>
      </c>
    </row>
    <row r="2433" spans="1:14" x14ac:dyDescent="0.3">
      <c r="A2433" t="s">
        <v>223</v>
      </c>
      <c r="B2433" t="s">
        <v>28</v>
      </c>
      <c r="C2433" t="s">
        <v>215</v>
      </c>
      <c r="D2433" t="s">
        <v>114</v>
      </c>
      <c r="E2433" t="s">
        <v>113</v>
      </c>
      <c r="F2433">
        <v>87376</v>
      </c>
      <c r="G2433">
        <v>273024</v>
      </c>
      <c r="H2433">
        <v>18858</v>
      </c>
      <c r="I2433">
        <v>0</v>
      </c>
      <c r="J2433">
        <v>-2297</v>
      </c>
      <c r="K2433">
        <v>319045</v>
      </c>
      <c r="L2433">
        <v>59758</v>
      </c>
      <c r="M2433">
        <v>375272</v>
      </c>
      <c r="N2433" s="6" t="str">
        <f t="shared" si="37"/>
        <v>A3_R2_C1Nouvelle-Aquitaine2035_2050FeuillusPublic</v>
      </c>
    </row>
    <row r="2434" spans="1:14" x14ac:dyDescent="0.3">
      <c r="A2434" t="s">
        <v>223</v>
      </c>
      <c r="B2434" t="s">
        <v>29</v>
      </c>
      <c r="C2434" t="s">
        <v>214</v>
      </c>
      <c r="D2434" t="s">
        <v>115</v>
      </c>
      <c r="E2434" t="s">
        <v>112</v>
      </c>
      <c r="F2434">
        <v>4841502</v>
      </c>
      <c r="G2434">
        <v>1993693</v>
      </c>
      <c r="H2434">
        <v>175921</v>
      </c>
      <c r="I2434">
        <v>82693</v>
      </c>
      <c r="J2434">
        <v>647005</v>
      </c>
      <c r="K2434">
        <v>6986752</v>
      </c>
      <c r="L2434">
        <v>470217</v>
      </c>
      <c r="M2434">
        <v>9211270</v>
      </c>
      <c r="N2434" s="6" t="str">
        <f t="shared" si="37"/>
        <v>A3_R2_C2Nouvelle-Aquitaine2020_2035RésineuxPrivé</v>
      </c>
    </row>
    <row r="2435" spans="1:14" x14ac:dyDescent="0.3">
      <c r="A2435" t="s">
        <v>223</v>
      </c>
      <c r="B2435" t="s">
        <v>29</v>
      </c>
      <c r="C2435" t="s">
        <v>214</v>
      </c>
      <c r="D2435" t="s">
        <v>115</v>
      </c>
      <c r="E2435" t="s">
        <v>113</v>
      </c>
      <c r="F2435">
        <v>457705</v>
      </c>
      <c r="G2435">
        <v>168778</v>
      </c>
      <c r="H2435">
        <v>57789</v>
      </c>
      <c r="I2435">
        <v>6345</v>
      </c>
      <c r="J2435">
        <v>76160</v>
      </c>
      <c r="K2435">
        <v>634872</v>
      </c>
      <c r="L2435">
        <v>55289</v>
      </c>
      <c r="M2435">
        <v>893548</v>
      </c>
      <c r="N2435" s="6" t="str">
        <f t="shared" ref="N2435:N2498" si="38">B2435&amp;A2435&amp;C2435&amp;D2435&amp;E2435</f>
        <v>A3_R2_C2Nouvelle-Aquitaine2020_2035RésineuxPublic</v>
      </c>
    </row>
    <row r="2436" spans="1:14" x14ac:dyDescent="0.3">
      <c r="A2436" t="s">
        <v>223</v>
      </c>
      <c r="B2436" t="s">
        <v>29</v>
      </c>
      <c r="C2436" t="s">
        <v>214</v>
      </c>
      <c r="D2436" t="s">
        <v>114</v>
      </c>
      <c r="E2436" t="s">
        <v>112</v>
      </c>
      <c r="F2436">
        <v>746981</v>
      </c>
      <c r="G2436">
        <v>3654139</v>
      </c>
      <c r="H2436">
        <v>151498</v>
      </c>
      <c r="I2436">
        <v>288729</v>
      </c>
      <c r="J2436">
        <v>399150</v>
      </c>
      <c r="K2436">
        <v>3993201</v>
      </c>
      <c r="L2436">
        <v>2014074</v>
      </c>
      <c r="M2436">
        <v>6577223</v>
      </c>
      <c r="N2436" s="6" t="str">
        <f t="shared" si="38"/>
        <v>A3_R2_C2Nouvelle-Aquitaine2020_2035FeuillusPrivé</v>
      </c>
    </row>
    <row r="2437" spans="1:14" x14ac:dyDescent="0.3">
      <c r="A2437" t="s">
        <v>223</v>
      </c>
      <c r="B2437" t="s">
        <v>29</v>
      </c>
      <c r="C2437" t="s">
        <v>214</v>
      </c>
      <c r="D2437" t="s">
        <v>114</v>
      </c>
      <c r="E2437" t="s">
        <v>113</v>
      </c>
      <c r="F2437">
        <v>52923</v>
      </c>
      <c r="G2437">
        <v>199510</v>
      </c>
      <c r="H2437">
        <v>14795</v>
      </c>
      <c r="I2437">
        <v>23351</v>
      </c>
      <c r="J2437">
        <v>41673</v>
      </c>
      <c r="K2437">
        <v>226130</v>
      </c>
      <c r="L2437">
        <v>67614</v>
      </c>
      <c r="M2437">
        <v>369232</v>
      </c>
      <c r="N2437" s="6" t="str">
        <f t="shared" si="38"/>
        <v>A3_R2_C2Nouvelle-Aquitaine2020_2035FeuillusPublic</v>
      </c>
    </row>
    <row r="2438" spans="1:14" x14ac:dyDescent="0.3">
      <c r="A2438" t="s">
        <v>223</v>
      </c>
      <c r="B2438" t="s">
        <v>29</v>
      </c>
      <c r="C2438" t="s">
        <v>215</v>
      </c>
      <c r="D2438" t="s">
        <v>115</v>
      </c>
      <c r="E2438" t="s">
        <v>112</v>
      </c>
      <c r="F2438">
        <v>5780766</v>
      </c>
      <c r="G2438">
        <v>1990053</v>
      </c>
      <c r="H2438">
        <v>350849</v>
      </c>
      <c r="I2438">
        <v>8980</v>
      </c>
      <c r="J2438">
        <v>60273</v>
      </c>
      <c r="K2438">
        <v>7932926</v>
      </c>
      <c r="L2438">
        <v>863088</v>
      </c>
      <c r="M2438">
        <v>8972959</v>
      </c>
      <c r="N2438" s="6" t="str">
        <f t="shared" si="38"/>
        <v>A3_R2_C2Nouvelle-Aquitaine2035_2050RésineuxPrivé</v>
      </c>
    </row>
    <row r="2439" spans="1:14" x14ac:dyDescent="0.3">
      <c r="A2439" t="s">
        <v>223</v>
      </c>
      <c r="B2439" t="s">
        <v>29</v>
      </c>
      <c r="C2439" t="s">
        <v>215</v>
      </c>
      <c r="D2439" t="s">
        <v>115</v>
      </c>
      <c r="E2439" t="s">
        <v>113</v>
      </c>
      <c r="F2439">
        <v>540029</v>
      </c>
      <c r="G2439">
        <v>172676</v>
      </c>
      <c r="H2439">
        <v>99217</v>
      </c>
      <c r="I2439">
        <v>536</v>
      </c>
      <c r="J2439">
        <v>-5038</v>
      </c>
      <c r="K2439">
        <v>719066</v>
      </c>
      <c r="L2439">
        <v>86066</v>
      </c>
      <c r="M2439">
        <v>779744</v>
      </c>
      <c r="N2439" s="6" t="str">
        <f t="shared" si="38"/>
        <v>A3_R2_C2Nouvelle-Aquitaine2035_2050RésineuxPublic</v>
      </c>
    </row>
    <row r="2440" spans="1:14" x14ac:dyDescent="0.3">
      <c r="A2440" t="s">
        <v>223</v>
      </c>
      <c r="B2440" t="s">
        <v>29</v>
      </c>
      <c r="C2440" t="s">
        <v>215</v>
      </c>
      <c r="D2440" t="s">
        <v>114</v>
      </c>
      <c r="E2440" t="s">
        <v>112</v>
      </c>
      <c r="F2440">
        <v>699939</v>
      </c>
      <c r="G2440">
        <v>3103058</v>
      </c>
      <c r="H2440">
        <v>219140</v>
      </c>
      <c r="I2440">
        <v>2450</v>
      </c>
      <c r="J2440">
        <v>-218888</v>
      </c>
      <c r="K2440">
        <v>3416816</v>
      </c>
      <c r="L2440">
        <v>2779265</v>
      </c>
      <c r="M2440">
        <v>5550371</v>
      </c>
      <c r="N2440" s="6" t="str">
        <f t="shared" si="38"/>
        <v>A3_R2_C2Nouvelle-Aquitaine2035_2050FeuillusPrivé</v>
      </c>
    </row>
    <row r="2441" spans="1:14" x14ac:dyDescent="0.3">
      <c r="A2441" t="s">
        <v>223</v>
      </c>
      <c r="B2441" t="s">
        <v>29</v>
      </c>
      <c r="C2441" t="s">
        <v>215</v>
      </c>
      <c r="D2441" t="s">
        <v>114</v>
      </c>
      <c r="E2441" t="s">
        <v>113</v>
      </c>
      <c r="F2441">
        <v>60486</v>
      </c>
      <c r="G2441">
        <v>183687</v>
      </c>
      <c r="H2441">
        <v>25215</v>
      </c>
      <c r="I2441">
        <v>0</v>
      </c>
      <c r="J2441">
        <v>1965</v>
      </c>
      <c r="K2441">
        <v>219618</v>
      </c>
      <c r="L2441">
        <v>122858</v>
      </c>
      <c r="M2441">
        <v>339023</v>
      </c>
      <c r="N2441" s="6" t="str">
        <f t="shared" si="38"/>
        <v>A3_R2_C2Nouvelle-Aquitaine2035_2050FeuillusPublic</v>
      </c>
    </row>
    <row r="2442" spans="1:14" x14ac:dyDescent="0.3">
      <c r="A2442" t="s">
        <v>223</v>
      </c>
      <c r="B2442" t="s">
        <v>30</v>
      </c>
      <c r="C2442" t="s">
        <v>214</v>
      </c>
      <c r="D2442" t="s">
        <v>115</v>
      </c>
      <c r="E2442" t="s">
        <v>112</v>
      </c>
      <c r="F2442">
        <v>4282191</v>
      </c>
      <c r="G2442">
        <v>1805297</v>
      </c>
      <c r="H2442">
        <v>243836</v>
      </c>
      <c r="I2442">
        <v>80347</v>
      </c>
      <c r="J2442">
        <v>571300</v>
      </c>
      <c r="K2442">
        <v>6214089</v>
      </c>
      <c r="L2442">
        <v>777935</v>
      </c>
      <c r="M2442">
        <v>8569077</v>
      </c>
      <c r="N2442" s="6" t="str">
        <f t="shared" si="38"/>
        <v>A3_R2_C3Nouvelle-Aquitaine2020_2035RésineuxPrivé</v>
      </c>
    </row>
    <row r="2443" spans="1:14" x14ac:dyDescent="0.3">
      <c r="A2443" t="s">
        <v>223</v>
      </c>
      <c r="B2443" t="s">
        <v>30</v>
      </c>
      <c r="C2443" t="s">
        <v>214</v>
      </c>
      <c r="D2443" t="s">
        <v>115</v>
      </c>
      <c r="E2443" t="s">
        <v>113</v>
      </c>
      <c r="F2443">
        <v>397216</v>
      </c>
      <c r="G2443">
        <v>144871</v>
      </c>
      <c r="H2443">
        <v>93016</v>
      </c>
      <c r="I2443">
        <v>6109</v>
      </c>
      <c r="J2443">
        <v>70297</v>
      </c>
      <c r="K2443">
        <v>548770</v>
      </c>
      <c r="L2443">
        <v>91206</v>
      </c>
      <c r="M2443">
        <v>828557</v>
      </c>
      <c r="N2443" s="6" t="str">
        <f t="shared" si="38"/>
        <v>A3_R2_C3Nouvelle-Aquitaine2020_2035RésineuxPublic</v>
      </c>
    </row>
    <row r="2444" spans="1:14" x14ac:dyDescent="0.3">
      <c r="A2444" t="s">
        <v>223</v>
      </c>
      <c r="B2444" t="s">
        <v>30</v>
      </c>
      <c r="C2444" t="s">
        <v>214</v>
      </c>
      <c r="D2444" t="s">
        <v>114</v>
      </c>
      <c r="E2444" t="s">
        <v>112</v>
      </c>
      <c r="F2444">
        <v>559884</v>
      </c>
      <c r="G2444">
        <v>2433944</v>
      </c>
      <c r="H2444">
        <v>78426</v>
      </c>
      <c r="I2444">
        <v>275247</v>
      </c>
      <c r="J2444">
        <v>169466</v>
      </c>
      <c r="K2444">
        <v>2740134</v>
      </c>
      <c r="L2444">
        <v>3106587</v>
      </c>
      <c r="M2444">
        <v>5911525</v>
      </c>
      <c r="N2444" s="6" t="str">
        <f t="shared" si="38"/>
        <v>A3_R2_C3Nouvelle-Aquitaine2020_2035FeuillusPrivé</v>
      </c>
    </row>
    <row r="2445" spans="1:14" x14ac:dyDescent="0.3">
      <c r="A2445" t="s">
        <v>223</v>
      </c>
      <c r="B2445" t="s">
        <v>30</v>
      </c>
      <c r="C2445" t="s">
        <v>214</v>
      </c>
      <c r="D2445" t="s">
        <v>114</v>
      </c>
      <c r="E2445" t="s">
        <v>113</v>
      </c>
      <c r="F2445">
        <v>34575</v>
      </c>
      <c r="G2445">
        <v>132819</v>
      </c>
      <c r="H2445">
        <v>18714</v>
      </c>
      <c r="I2445">
        <v>22510</v>
      </c>
      <c r="J2445">
        <v>46168</v>
      </c>
      <c r="K2445">
        <v>153043</v>
      </c>
      <c r="L2445">
        <v>106919</v>
      </c>
      <c r="M2445">
        <v>338072</v>
      </c>
      <c r="N2445" s="6" t="str">
        <f t="shared" si="38"/>
        <v>A3_R2_C3Nouvelle-Aquitaine2020_2035FeuillusPublic</v>
      </c>
    </row>
    <row r="2446" spans="1:14" x14ac:dyDescent="0.3">
      <c r="A2446" t="s">
        <v>223</v>
      </c>
      <c r="B2446" t="s">
        <v>30</v>
      </c>
      <c r="C2446" t="s">
        <v>215</v>
      </c>
      <c r="D2446" t="s">
        <v>115</v>
      </c>
      <c r="E2446" t="s">
        <v>112</v>
      </c>
      <c r="F2446">
        <v>4967728</v>
      </c>
      <c r="G2446">
        <v>1735580</v>
      </c>
      <c r="H2446">
        <v>442869</v>
      </c>
      <c r="I2446">
        <v>7518</v>
      </c>
      <c r="J2446">
        <v>46607</v>
      </c>
      <c r="K2446">
        <v>6844238</v>
      </c>
      <c r="L2446">
        <v>1199656</v>
      </c>
      <c r="M2446">
        <v>8197728</v>
      </c>
      <c r="N2446" s="6" t="str">
        <f t="shared" si="38"/>
        <v>A3_R2_C3Nouvelle-Aquitaine2035_2050RésineuxPrivé</v>
      </c>
    </row>
    <row r="2447" spans="1:14" x14ac:dyDescent="0.3">
      <c r="A2447" t="s">
        <v>223</v>
      </c>
      <c r="B2447" t="s">
        <v>30</v>
      </c>
      <c r="C2447" t="s">
        <v>215</v>
      </c>
      <c r="D2447" t="s">
        <v>115</v>
      </c>
      <c r="E2447" t="s">
        <v>113</v>
      </c>
      <c r="F2447">
        <v>452159</v>
      </c>
      <c r="G2447">
        <v>140770</v>
      </c>
      <c r="H2447">
        <v>135758</v>
      </c>
      <c r="I2447">
        <v>446</v>
      </c>
      <c r="J2447">
        <v>7521</v>
      </c>
      <c r="K2447">
        <v>597455</v>
      </c>
      <c r="L2447">
        <v>104733</v>
      </c>
      <c r="M2447">
        <v>714698</v>
      </c>
      <c r="N2447" s="6" t="str">
        <f t="shared" si="38"/>
        <v>A3_R2_C3Nouvelle-Aquitaine2035_2050RésineuxPublic</v>
      </c>
    </row>
    <row r="2448" spans="1:14" x14ac:dyDescent="0.3">
      <c r="A2448" t="s">
        <v>223</v>
      </c>
      <c r="B2448" t="s">
        <v>30</v>
      </c>
      <c r="C2448" t="s">
        <v>215</v>
      </c>
      <c r="D2448" t="s">
        <v>114</v>
      </c>
      <c r="E2448" t="s">
        <v>112</v>
      </c>
      <c r="F2448">
        <v>556495</v>
      </c>
      <c r="G2448">
        <v>2213991</v>
      </c>
      <c r="H2448">
        <v>96958</v>
      </c>
      <c r="I2448">
        <v>2222</v>
      </c>
      <c r="J2448">
        <v>-81165</v>
      </c>
      <c r="K2448">
        <v>2494296</v>
      </c>
      <c r="L2448">
        <v>2935110</v>
      </c>
      <c r="M2448">
        <v>5030671</v>
      </c>
      <c r="N2448" s="6" t="str">
        <f t="shared" si="38"/>
        <v>A3_R2_C3Nouvelle-Aquitaine2035_2050FeuillusPrivé</v>
      </c>
    </row>
    <row r="2449" spans="1:14" x14ac:dyDescent="0.3">
      <c r="A2449" t="s">
        <v>223</v>
      </c>
      <c r="B2449" t="s">
        <v>30</v>
      </c>
      <c r="C2449" t="s">
        <v>215</v>
      </c>
      <c r="D2449" t="s">
        <v>114</v>
      </c>
      <c r="E2449" t="s">
        <v>113</v>
      </c>
      <c r="F2449">
        <v>44788</v>
      </c>
      <c r="G2449">
        <v>128234</v>
      </c>
      <c r="H2449">
        <v>25475</v>
      </c>
      <c r="I2449">
        <v>0</v>
      </c>
      <c r="J2449">
        <v>20228</v>
      </c>
      <c r="K2449">
        <v>157999</v>
      </c>
      <c r="L2449">
        <v>131649</v>
      </c>
      <c r="M2449">
        <v>317327</v>
      </c>
      <c r="N2449" s="6" t="str">
        <f t="shared" si="38"/>
        <v>A3_R2_C3Nouvelle-Aquitaine2035_2050FeuillusPublic</v>
      </c>
    </row>
    <row r="2450" spans="1:14" x14ac:dyDescent="0.3">
      <c r="A2450" t="s">
        <v>223</v>
      </c>
      <c r="B2450" t="s">
        <v>31</v>
      </c>
      <c r="C2450" t="s">
        <v>214</v>
      </c>
      <c r="D2450" t="s">
        <v>115</v>
      </c>
      <c r="E2450" t="s">
        <v>112</v>
      </c>
      <c r="F2450">
        <v>4492626</v>
      </c>
      <c r="G2450">
        <v>1884519</v>
      </c>
      <c r="H2450">
        <v>154371</v>
      </c>
      <c r="I2450">
        <v>151491</v>
      </c>
      <c r="J2450">
        <v>831285</v>
      </c>
      <c r="K2450">
        <v>6511253</v>
      </c>
      <c r="L2450">
        <v>516715</v>
      </c>
      <c r="M2450">
        <v>9330105</v>
      </c>
      <c r="N2450" s="6" t="str">
        <f t="shared" si="38"/>
        <v>B1_R1_C1Nouvelle-Aquitaine2020_2035RésineuxPrivé</v>
      </c>
    </row>
    <row r="2451" spans="1:14" x14ac:dyDescent="0.3">
      <c r="A2451" t="s">
        <v>223</v>
      </c>
      <c r="B2451" t="s">
        <v>31</v>
      </c>
      <c r="C2451" t="s">
        <v>214</v>
      </c>
      <c r="D2451" t="s">
        <v>115</v>
      </c>
      <c r="E2451" t="s">
        <v>113</v>
      </c>
      <c r="F2451">
        <v>426114</v>
      </c>
      <c r="G2451">
        <v>156518</v>
      </c>
      <c r="H2451">
        <v>57416</v>
      </c>
      <c r="I2451">
        <v>9388</v>
      </c>
      <c r="J2451">
        <v>94260</v>
      </c>
      <c r="K2451">
        <v>589967</v>
      </c>
      <c r="L2451">
        <v>57293</v>
      </c>
      <c r="M2451">
        <v>901331</v>
      </c>
      <c r="N2451" s="6" t="str">
        <f t="shared" si="38"/>
        <v>B1_R1_C1Nouvelle-Aquitaine2020_2035RésineuxPublic</v>
      </c>
    </row>
    <row r="2452" spans="1:14" x14ac:dyDescent="0.3">
      <c r="A2452" t="s">
        <v>223</v>
      </c>
      <c r="B2452" t="s">
        <v>31</v>
      </c>
      <c r="C2452" t="s">
        <v>214</v>
      </c>
      <c r="D2452" t="s">
        <v>114</v>
      </c>
      <c r="E2452" t="s">
        <v>112</v>
      </c>
      <c r="F2452">
        <v>641125</v>
      </c>
      <c r="G2452">
        <v>2913872</v>
      </c>
      <c r="H2452">
        <v>70131</v>
      </c>
      <c r="I2452">
        <v>809065</v>
      </c>
      <c r="J2452">
        <v>780578</v>
      </c>
      <c r="K2452">
        <v>3237994</v>
      </c>
      <c r="L2452">
        <v>2093018</v>
      </c>
      <c r="M2452">
        <v>6596024</v>
      </c>
      <c r="N2452" s="6" t="str">
        <f t="shared" si="38"/>
        <v>B1_R1_C1Nouvelle-Aquitaine2020_2035FeuillusPrivé</v>
      </c>
    </row>
    <row r="2453" spans="1:14" x14ac:dyDescent="0.3">
      <c r="A2453" t="s">
        <v>223</v>
      </c>
      <c r="B2453" t="s">
        <v>31</v>
      </c>
      <c r="C2453" t="s">
        <v>214</v>
      </c>
      <c r="D2453" t="s">
        <v>114</v>
      </c>
      <c r="E2453" t="s">
        <v>113</v>
      </c>
      <c r="F2453">
        <v>41164</v>
      </c>
      <c r="G2453">
        <v>155348</v>
      </c>
      <c r="H2453">
        <v>12854</v>
      </c>
      <c r="I2453">
        <v>48059</v>
      </c>
      <c r="J2453">
        <v>68299</v>
      </c>
      <c r="K2453">
        <v>179360</v>
      </c>
      <c r="L2453">
        <v>70003</v>
      </c>
      <c r="M2453">
        <v>369518</v>
      </c>
      <c r="N2453" s="6" t="str">
        <f t="shared" si="38"/>
        <v>B1_R1_C1Nouvelle-Aquitaine2020_2035FeuillusPublic</v>
      </c>
    </row>
    <row r="2454" spans="1:14" x14ac:dyDescent="0.3">
      <c r="A2454" t="s">
        <v>223</v>
      </c>
      <c r="B2454" t="s">
        <v>31</v>
      </c>
      <c r="C2454" t="s">
        <v>215</v>
      </c>
      <c r="D2454" t="s">
        <v>115</v>
      </c>
      <c r="E2454" t="s">
        <v>112</v>
      </c>
      <c r="F2454">
        <v>5827883</v>
      </c>
      <c r="G2454">
        <v>1978904</v>
      </c>
      <c r="H2454">
        <v>213823</v>
      </c>
      <c r="I2454">
        <v>43287</v>
      </c>
      <c r="J2454">
        <v>519599</v>
      </c>
      <c r="K2454">
        <v>7968394</v>
      </c>
      <c r="L2454">
        <v>616337</v>
      </c>
      <c r="M2454">
        <v>10086437</v>
      </c>
      <c r="N2454" s="6" t="str">
        <f t="shared" si="38"/>
        <v>B1_R1_C1Nouvelle-Aquitaine2035_2050RésineuxPrivé</v>
      </c>
    </row>
    <row r="2455" spans="1:14" x14ac:dyDescent="0.3">
      <c r="A2455" t="s">
        <v>223</v>
      </c>
      <c r="B2455" t="s">
        <v>31</v>
      </c>
      <c r="C2455" t="s">
        <v>215</v>
      </c>
      <c r="D2455" t="s">
        <v>115</v>
      </c>
      <c r="E2455" t="s">
        <v>113</v>
      </c>
      <c r="F2455">
        <v>522475</v>
      </c>
      <c r="G2455">
        <v>164699</v>
      </c>
      <c r="H2455">
        <v>71288</v>
      </c>
      <c r="I2455">
        <v>2670</v>
      </c>
      <c r="J2455">
        <v>52243</v>
      </c>
      <c r="K2455">
        <v>692587</v>
      </c>
      <c r="L2455">
        <v>63036</v>
      </c>
      <c r="M2455">
        <v>892863</v>
      </c>
      <c r="N2455" s="6" t="str">
        <f t="shared" si="38"/>
        <v>B1_R1_C1Nouvelle-Aquitaine2035_2050RésineuxPublic</v>
      </c>
    </row>
    <row r="2456" spans="1:14" x14ac:dyDescent="0.3">
      <c r="A2456" t="s">
        <v>223</v>
      </c>
      <c r="B2456" t="s">
        <v>31</v>
      </c>
      <c r="C2456" t="s">
        <v>215</v>
      </c>
      <c r="D2456" t="s">
        <v>114</v>
      </c>
      <c r="E2456" t="s">
        <v>112</v>
      </c>
      <c r="F2456">
        <v>628152</v>
      </c>
      <c r="G2456">
        <v>2684691</v>
      </c>
      <c r="H2456">
        <v>60387</v>
      </c>
      <c r="I2456">
        <v>13109</v>
      </c>
      <c r="J2456">
        <v>1224166</v>
      </c>
      <c r="K2456">
        <v>2987475</v>
      </c>
      <c r="L2456">
        <v>1730395</v>
      </c>
      <c r="M2456">
        <v>6797139</v>
      </c>
      <c r="N2456" s="6" t="str">
        <f t="shared" si="38"/>
        <v>B1_R1_C1Nouvelle-Aquitaine2035_2050FeuillusPrivé</v>
      </c>
    </row>
    <row r="2457" spans="1:14" x14ac:dyDescent="0.3">
      <c r="A2457" t="s">
        <v>223</v>
      </c>
      <c r="B2457" t="s">
        <v>31</v>
      </c>
      <c r="C2457" t="s">
        <v>215</v>
      </c>
      <c r="D2457" t="s">
        <v>114</v>
      </c>
      <c r="E2457" t="s">
        <v>113</v>
      </c>
      <c r="F2457">
        <v>49426</v>
      </c>
      <c r="G2457">
        <v>149499</v>
      </c>
      <c r="H2457">
        <v>12858</v>
      </c>
      <c r="I2457">
        <v>0</v>
      </c>
      <c r="J2457">
        <v>78190</v>
      </c>
      <c r="K2457">
        <v>181450</v>
      </c>
      <c r="L2457">
        <v>73133</v>
      </c>
      <c r="M2457">
        <v>390682</v>
      </c>
      <c r="N2457" s="6" t="str">
        <f t="shared" si="38"/>
        <v>B1_R1_C1Nouvelle-Aquitaine2035_2050FeuillusPublic</v>
      </c>
    </row>
    <row r="2458" spans="1:14" x14ac:dyDescent="0.3">
      <c r="A2458" t="s">
        <v>223</v>
      </c>
      <c r="B2458" t="s">
        <v>33</v>
      </c>
      <c r="C2458" t="s">
        <v>214</v>
      </c>
      <c r="D2458" t="s">
        <v>115</v>
      </c>
      <c r="E2458" t="s">
        <v>112</v>
      </c>
      <c r="F2458">
        <v>4481747</v>
      </c>
      <c r="G2458">
        <v>1881150</v>
      </c>
      <c r="H2458">
        <v>154902</v>
      </c>
      <c r="I2458">
        <v>151491</v>
      </c>
      <c r="J2458">
        <v>837038</v>
      </c>
      <c r="K2458">
        <v>6496502</v>
      </c>
      <c r="L2458">
        <v>516476</v>
      </c>
      <c r="M2458">
        <v>9331903</v>
      </c>
      <c r="N2458" s="6" t="str">
        <f t="shared" si="38"/>
        <v>B1_R1_C2Nouvelle-Aquitaine2020_2035RésineuxPrivé</v>
      </c>
    </row>
    <row r="2459" spans="1:14" x14ac:dyDescent="0.3">
      <c r="A2459" t="s">
        <v>223</v>
      </c>
      <c r="B2459" t="s">
        <v>33</v>
      </c>
      <c r="C2459" t="s">
        <v>214</v>
      </c>
      <c r="D2459" t="s">
        <v>115</v>
      </c>
      <c r="E2459" t="s">
        <v>113</v>
      </c>
      <c r="F2459">
        <v>422693</v>
      </c>
      <c r="G2459">
        <v>155353</v>
      </c>
      <c r="H2459">
        <v>57531</v>
      </c>
      <c r="I2459">
        <v>9388</v>
      </c>
      <c r="J2459">
        <v>96116</v>
      </c>
      <c r="K2459">
        <v>585325</v>
      </c>
      <c r="L2459">
        <v>57311</v>
      </c>
      <c r="M2459">
        <v>901813</v>
      </c>
      <c r="N2459" s="6" t="str">
        <f t="shared" si="38"/>
        <v>B1_R1_C2Nouvelle-Aquitaine2020_2035RésineuxPublic</v>
      </c>
    </row>
    <row r="2460" spans="1:14" x14ac:dyDescent="0.3">
      <c r="A2460" t="s">
        <v>223</v>
      </c>
      <c r="B2460" t="s">
        <v>33</v>
      </c>
      <c r="C2460" t="s">
        <v>214</v>
      </c>
      <c r="D2460" t="s">
        <v>114</v>
      </c>
      <c r="E2460" t="s">
        <v>112</v>
      </c>
      <c r="F2460">
        <v>641882</v>
      </c>
      <c r="G2460">
        <v>2909329</v>
      </c>
      <c r="H2460">
        <v>73357</v>
      </c>
      <c r="I2460">
        <v>809065</v>
      </c>
      <c r="J2460">
        <v>784142</v>
      </c>
      <c r="K2460">
        <v>3234311</v>
      </c>
      <c r="L2460">
        <v>2090582</v>
      </c>
      <c r="M2460">
        <v>6596471</v>
      </c>
      <c r="N2460" s="6" t="str">
        <f t="shared" si="38"/>
        <v>B1_R1_C2Nouvelle-Aquitaine2020_2035FeuillusPrivé</v>
      </c>
    </row>
    <row r="2461" spans="1:14" x14ac:dyDescent="0.3">
      <c r="A2461" t="s">
        <v>223</v>
      </c>
      <c r="B2461" t="s">
        <v>33</v>
      </c>
      <c r="C2461" t="s">
        <v>214</v>
      </c>
      <c r="D2461" t="s">
        <v>114</v>
      </c>
      <c r="E2461" t="s">
        <v>113</v>
      </c>
      <c r="F2461">
        <v>41038</v>
      </c>
      <c r="G2461">
        <v>154795</v>
      </c>
      <c r="H2461">
        <v>12925</v>
      </c>
      <c r="I2461">
        <v>48059</v>
      </c>
      <c r="J2461">
        <v>68684</v>
      </c>
      <c r="K2461">
        <v>178765</v>
      </c>
      <c r="L2461">
        <v>69957</v>
      </c>
      <c r="M2461">
        <v>369559</v>
      </c>
      <c r="N2461" s="6" t="str">
        <f t="shared" si="38"/>
        <v>B1_R1_C2Nouvelle-Aquitaine2020_2035FeuillusPublic</v>
      </c>
    </row>
    <row r="2462" spans="1:14" x14ac:dyDescent="0.3">
      <c r="A2462" t="s">
        <v>223</v>
      </c>
      <c r="B2462" t="s">
        <v>33</v>
      </c>
      <c r="C2462" t="s">
        <v>215</v>
      </c>
      <c r="D2462" t="s">
        <v>115</v>
      </c>
      <c r="E2462" t="s">
        <v>112</v>
      </c>
      <c r="F2462">
        <v>5725915</v>
      </c>
      <c r="G2462">
        <v>1949873</v>
      </c>
      <c r="H2462">
        <v>337191</v>
      </c>
      <c r="I2462">
        <v>42288</v>
      </c>
      <c r="J2462">
        <v>209274</v>
      </c>
      <c r="K2462">
        <v>7834964</v>
      </c>
      <c r="L2462">
        <v>965639</v>
      </c>
      <c r="M2462">
        <v>9411499</v>
      </c>
      <c r="N2462" s="6" t="str">
        <f t="shared" si="38"/>
        <v>B1_R1_C2Nouvelle-Aquitaine2035_2050RésineuxPrivé</v>
      </c>
    </row>
    <row r="2463" spans="1:14" x14ac:dyDescent="0.3">
      <c r="A2463" t="s">
        <v>223</v>
      </c>
      <c r="B2463" t="s">
        <v>33</v>
      </c>
      <c r="C2463" t="s">
        <v>215</v>
      </c>
      <c r="D2463" t="s">
        <v>115</v>
      </c>
      <c r="E2463" t="s">
        <v>113</v>
      </c>
      <c r="F2463">
        <v>534763</v>
      </c>
      <c r="G2463">
        <v>167721</v>
      </c>
      <c r="H2463">
        <v>113534</v>
      </c>
      <c r="I2463">
        <v>2609</v>
      </c>
      <c r="J2463">
        <v>11570</v>
      </c>
      <c r="K2463">
        <v>708388</v>
      </c>
      <c r="L2463">
        <v>96493</v>
      </c>
      <c r="M2463">
        <v>826719</v>
      </c>
      <c r="N2463" s="6" t="str">
        <f t="shared" si="38"/>
        <v>B1_R1_C2Nouvelle-Aquitaine2035_2050RésineuxPublic</v>
      </c>
    </row>
    <row r="2464" spans="1:14" x14ac:dyDescent="0.3">
      <c r="A2464" t="s">
        <v>223</v>
      </c>
      <c r="B2464" t="s">
        <v>33</v>
      </c>
      <c r="C2464" t="s">
        <v>215</v>
      </c>
      <c r="D2464" t="s">
        <v>114</v>
      </c>
      <c r="E2464" t="s">
        <v>112</v>
      </c>
      <c r="F2464">
        <v>618982</v>
      </c>
      <c r="G2464">
        <v>2601756</v>
      </c>
      <c r="H2464">
        <v>113593</v>
      </c>
      <c r="I2464">
        <v>12939</v>
      </c>
      <c r="J2464">
        <v>95404</v>
      </c>
      <c r="K2464">
        <v>2904620</v>
      </c>
      <c r="L2464">
        <v>2992270</v>
      </c>
      <c r="M2464">
        <v>5816964</v>
      </c>
      <c r="N2464" s="6" t="str">
        <f t="shared" si="38"/>
        <v>B1_R1_C2Nouvelle-Aquitaine2035_2050FeuillusPrivé</v>
      </c>
    </row>
    <row r="2465" spans="1:14" x14ac:dyDescent="0.3">
      <c r="A2465" t="s">
        <v>223</v>
      </c>
      <c r="B2465" t="s">
        <v>33</v>
      </c>
      <c r="C2465" t="s">
        <v>215</v>
      </c>
      <c r="D2465" t="s">
        <v>114</v>
      </c>
      <c r="E2465" t="s">
        <v>113</v>
      </c>
      <c r="F2465">
        <v>49883</v>
      </c>
      <c r="G2465">
        <v>150979</v>
      </c>
      <c r="H2465">
        <v>24274</v>
      </c>
      <c r="I2465">
        <v>0</v>
      </c>
      <c r="J2465">
        <v>23781</v>
      </c>
      <c r="K2465">
        <v>183114</v>
      </c>
      <c r="L2465">
        <v>129882</v>
      </c>
      <c r="M2465">
        <v>347022</v>
      </c>
      <c r="N2465" s="6" t="str">
        <f t="shared" si="38"/>
        <v>B1_R1_C2Nouvelle-Aquitaine2035_2050FeuillusPublic</v>
      </c>
    </row>
    <row r="2466" spans="1:14" x14ac:dyDescent="0.3">
      <c r="A2466" t="s">
        <v>223</v>
      </c>
      <c r="B2466" t="s">
        <v>35</v>
      </c>
      <c r="C2466" t="s">
        <v>214</v>
      </c>
      <c r="D2466" t="s">
        <v>115</v>
      </c>
      <c r="E2466" t="s">
        <v>112</v>
      </c>
      <c r="F2466">
        <v>4426156</v>
      </c>
      <c r="G2466">
        <v>1861416</v>
      </c>
      <c r="H2466">
        <v>244548</v>
      </c>
      <c r="I2466">
        <v>145461</v>
      </c>
      <c r="J2466">
        <v>507969</v>
      </c>
      <c r="K2466">
        <v>6420468</v>
      </c>
      <c r="L2466">
        <v>773989</v>
      </c>
      <c r="M2466">
        <v>8586943</v>
      </c>
      <c r="N2466" s="6" t="str">
        <f t="shared" si="38"/>
        <v>B1_R1_C3Nouvelle-Aquitaine2020_2035RésineuxPrivé</v>
      </c>
    </row>
    <row r="2467" spans="1:14" x14ac:dyDescent="0.3">
      <c r="A2467" t="s">
        <v>223</v>
      </c>
      <c r="B2467" t="s">
        <v>35</v>
      </c>
      <c r="C2467" t="s">
        <v>214</v>
      </c>
      <c r="D2467" t="s">
        <v>115</v>
      </c>
      <c r="E2467" t="s">
        <v>113</v>
      </c>
      <c r="F2467">
        <v>431800</v>
      </c>
      <c r="G2467">
        <v>157716</v>
      </c>
      <c r="H2467">
        <v>89672</v>
      </c>
      <c r="I2467">
        <v>8991</v>
      </c>
      <c r="J2467">
        <v>52249</v>
      </c>
      <c r="K2467">
        <v>597139</v>
      </c>
      <c r="L2467">
        <v>87508</v>
      </c>
      <c r="M2467">
        <v>822350</v>
      </c>
      <c r="N2467" s="6" t="str">
        <f t="shared" si="38"/>
        <v>B1_R1_C3Nouvelle-Aquitaine2020_2035RésineuxPublic</v>
      </c>
    </row>
    <row r="2468" spans="1:14" x14ac:dyDescent="0.3">
      <c r="A2468" t="s">
        <v>223</v>
      </c>
      <c r="B2468" t="s">
        <v>35</v>
      </c>
      <c r="C2468" t="s">
        <v>214</v>
      </c>
      <c r="D2468" t="s">
        <v>114</v>
      </c>
      <c r="E2468" t="s">
        <v>112</v>
      </c>
      <c r="F2468">
        <v>636532</v>
      </c>
      <c r="G2468">
        <v>2895816</v>
      </c>
      <c r="H2468">
        <v>99854</v>
      </c>
      <c r="I2468">
        <v>780676</v>
      </c>
      <c r="J2468">
        <v>-57210</v>
      </c>
      <c r="K2468">
        <v>3217819</v>
      </c>
      <c r="L2468">
        <v>3001153</v>
      </c>
      <c r="M2468">
        <v>5863830</v>
      </c>
      <c r="N2468" s="6" t="str">
        <f t="shared" si="38"/>
        <v>B1_R1_C3Nouvelle-Aquitaine2020_2035FeuillusPrivé</v>
      </c>
    </row>
    <row r="2469" spans="1:14" x14ac:dyDescent="0.3">
      <c r="A2469" t="s">
        <v>223</v>
      </c>
      <c r="B2469" t="s">
        <v>35</v>
      </c>
      <c r="C2469" t="s">
        <v>214</v>
      </c>
      <c r="D2469" t="s">
        <v>114</v>
      </c>
      <c r="E2469" t="s">
        <v>113</v>
      </c>
      <c r="F2469">
        <v>41406</v>
      </c>
      <c r="G2469">
        <v>156242</v>
      </c>
      <c r="H2469">
        <v>19196</v>
      </c>
      <c r="I2469">
        <v>46432</v>
      </c>
      <c r="J2469">
        <v>31324</v>
      </c>
      <c r="K2469">
        <v>180381</v>
      </c>
      <c r="L2469">
        <v>104672</v>
      </c>
      <c r="M2469">
        <v>335160</v>
      </c>
      <c r="N2469" s="6" t="str">
        <f t="shared" si="38"/>
        <v>B1_R1_C3Nouvelle-Aquitaine2020_2035FeuillusPublic</v>
      </c>
    </row>
    <row r="2470" spans="1:14" x14ac:dyDescent="0.3">
      <c r="A2470" t="s">
        <v>223</v>
      </c>
      <c r="B2470" t="s">
        <v>35</v>
      </c>
      <c r="C2470" t="s">
        <v>215</v>
      </c>
      <c r="D2470" t="s">
        <v>115</v>
      </c>
      <c r="E2470" t="s">
        <v>112</v>
      </c>
      <c r="F2470">
        <v>5327815</v>
      </c>
      <c r="G2470">
        <v>1875119</v>
      </c>
      <c r="H2470">
        <v>439201</v>
      </c>
      <c r="I2470">
        <v>35319</v>
      </c>
      <c r="J2470">
        <v>-144230</v>
      </c>
      <c r="K2470">
        <v>7359143</v>
      </c>
      <c r="L2470">
        <v>1160828</v>
      </c>
      <c r="M2470">
        <v>8124318</v>
      </c>
      <c r="N2470" s="6" t="str">
        <f t="shared" si="38"/>
        <v>B1_R1_C3Nouvelle-Aquitaine2035_2050RésineuxPrivé</v>
      </c>
    </row>
    <row r="2471" spans="1:14" x14ac:dyDescent="0.3">
      <c r="A2471" t="s">
        <v>223</v>
      </c>
      <c r="B2471" t="s">
        <v>35</v>
      </c>
      <c r="C2471" t="s">
        <v>215</v>
      </c>
      <c r="D2471" t="s">
        <v>115</v>
      </c>
      <c r="E2471" t="s">
        <v>113</v>
      </c>
      <c r="F2471">
        <v>513863</v>
      </c>
      <c r="G2471">
        <v>164854</v>
      </c>
      <c r="H2471">
        <v>112953</v>
      </c>
      <c r="I2471">
        <v>2157</v>
      </c>
      <c r="J2471">
        <v>-25827</v>
      </c>
      <c r="K2471">
        <v>684753</v>
      </c>
      <c r="L2471">
        <v>90427</v>
      </c>
      <c r="M2471">
        <v>694159</v>
      </c>
      <c r="N2471" s="6" t="str">
        <f t="shared" si="38"/>
        <v>B1_R1_C3Nouvelle-Aquitaine2035_2050RésineuxPublic</v>
      </c>
    </row>
    <row r="2472" spans="1:14" x14ac:dyDescent="0.3">
      <c r="A2472" t="s">
        <v>223</v>
      </c>
      <c r="B2472" t="s">
        <v>35</v>
      </c>
      <c r="C2472" t="s">
        <v>215</v>
      </c>
      <c r="D2472" t="s">
        <v>114</v>
      </c>
      <c r="E2472" t="s">
        <v>112</v>
      </c>
      <c r="F2472">
        <v>647336</v>
      </c>
      <c r="G2472">
        <v>2663545</v>
      </c>
      <c r="H2472">
        <v>182213</v>
      </c>
      <c r="I2472">
        <v>11733</v>
      </c>
      <c r="J2472">
        <v>-280106</v>
      </c>
      <c r="K2472">
        <v>2971327</v>
      </c>
      <c r="L2472">
        <v>2725869</v>
      </c>
      <c r="M2472">
        <v>4954626</v>
      </c>
      <c r="N2472" s="6" t="str">
        <f t="shared" si="38"/>
        <v>B1_R1_C3Nouvelle-Aquitaine2035_2050FeuillusPrivé</v>
      </c>
    </row>
    <row r="2473" spans="1:14" x14ac:dyDescent="0.3">
      <c r="A2473" t="s">
        <v>223</v>
      </c>
      <c r="B2473" t="s">
        <v>35</v>
      </c>
      <c r="C2473" t="s">
        <v>215</v>
      </c>
      <c r="D2473" t="s">
        <v>114</v>
      </c>
      <c r="E2473" t="s">
        <v>113</v>
      </c>
      <c r="F2473">
        <v>54753</v>
      </c>
      <c r="G2473">
        <v>164875</v>
      </c>
      <c r="H2473">
        <v>26930</v>
      </c>
      <c r="I2473">
        <v>0</v>
      </c>
      <c r="J2473">
        <v>-2268</v>
      </c>
      <c r="K2473">
        <v>197746</v>
      </c>
      <c r="L2473">
        <v>123220</v>
      </c>
      <c r="M2473">
        <v>310177</v>
      </c>
      <c r="N2473" s="6" t="str">
        <f t="shared" si="38"/>
        <v>B1_R1_C3Nouvelle-Aquitaine2035_2050FeuillusPublic</v>
      </c>
    </row>
    <row r="2474" spans="1:14" x14ac:dyDescent="0.3">
      <c r="A2474" t="s">
        <v>223</v>
      </c>
      <c r="B2474" t="s">
        <v>37</v>
      </c>
      <c r="C2474" t="s">
        <v>214</v>
      </c>
      <c r="D2474" t="s">
        <v>115</v>
      </c>
      <c r="E2474" t="s">
        <v>112</v>
      </c>
      <c r="F2474">
        <v>4515267</v>
      </c>
      <c r="G2474">
        <v>1889635</v>
      </c>
      <c r="H2474">
        <v>154101</v>
      </c>
      <c r="I2474">
        <v>84106</v>
      </c>
      <c r="J2474">
        <v>799965</v>
      </c>
      <c r="K2474">
        <v>6541025</v>
      </c>
      <c r="L2474">
        <v>499308</v>
      </c>
      <c r="M2474">
        <v>9251334</v>
      </c>
      <c r="N2474" s="6" t="str">
        <f t="shared" si="38"/>
        <v>B1_R2_C1Nouvelle-Aquitaine2020_2035RésineuxPrivé</v>
      </c>
    </row>
    <row r="2475" spans="1:14" x14ac:dyDescent="0.3">
      <c r="A2475" t="s">
        <v>223</v>
      </c>
      <c r="B2475" t="s">
        <v>37</v>
      </c>
      <c r="C2475" t="s">
        <v>214</v>
      </c>
      <c r="D2475" t="s">
        <v>115</v>
      </c>
      <c r="E2475" t="s">
        <v>113</v>
      </c>
      <c r="F2475">
        <v>432352</v>
      </c>
      <c r="G2475">
        <v>158981</v>
      </c>
      <c r="H2475">
        <v>57084</v>
      </c>
      <c r="I2475">
        <v>6344</v>
      </c>
      <c r="J2475">
        <v>88849</v>
      </c>
      <c r="K2475">
        <v>598897</v>
      </c>
      <c r="L2475">
        <v>56130</v>
      </c>
      <c r="M2475">
        <v>894045</v>
      </c>
      <c r="N2475" s="6" t="str">
        <f t="shared" si="38"/>
        <v>B1_R2_C1Nouvelle-Aquitaine2020_2035RésineuxPublic</v>
      </c>
    </row>
    <row r="2476" spans="1:14" x14ac:dyDescent="0.3">
      <c r="A2476" t="s">
        <v>223</v>
      </c>
      <c r="B2476" t="s">
        <v>37</v>
      </c>
      <c r="C2476" t="s">
        <v>214</v>
      </c>
      <c r="D2476" t="s">
        <v>114</v>
      </c>
      <c r="E2476" t="s">
        <v>112</v>
      </c>
      <c r="F2476">
        <v>609068</v>
      </c>
      <c r="G2476">
        <v>2768843</v>
      </c>
      <c r="H2476">
        <v>73962</v>
      </c>
      <c r="I2476">
        <v>289034</v>
      </c>
      <c r="J2476">
        <v>861771</v>
      </c>
      <c r="K2476">
        <v>3084406</v>
      </c>
      <c r="L2476">
        <v>2114034</v>
      </c>
      <c r="M2476">
        <v>6618330</v>
      </c>
      <c r="N2476" s="6" t="str">
        <f t="shared" si="38"/>
        <v>B1_R2_C1Nouvelle-Aquitaine2020_2035FeuillusPrivé</v>
      </c>
    </row>
    <row r="2477" spans="1:14" x14ac:dyDescent="0.3">
      <c r="A2477" t="s">
        <v>223</v>
      </c>
      <c r="B2477" t="s">
        <v>37</v>
      </c>
      <c r="C2477" t="s">
        <v>214</v>
      </c>
      <c r="D2477" t="s">
        <v>114</v>
      </c>
      <c r="E2477" t="s">
        <v>113</v>
      </c>
      <c r="F2477">
        <v>39281</v>
      </c>
      <c r="G2477">
        <v>153649</v>
      </c>
      <c r="H2477">
        <v>12964</v>
      </c>
      <c r="I2477">
        <v>23740</v>
      </c>
      <c r="J2477">
        <v>70535</v>
      </c>
      <c r="K2477">
        <v>175738</v>
      </c>
      <c r="L2477">
        <v>69663</v>
      </c>
      <c r="M2477">
        <v>370832</v>
      </c>
      <c r="N2477" s="6" t="str">
        <f t="shared" si="38"/>
        <v>B1_R2_C1Nouvelle-Aquitaine2020_2035FeuillusPublic</v>
      </c>
    </row>
    <row r="2478" spans="1:14" x14ac:dyDescent="0.3">
      <c r="A2478" t="s">
        <v>223</v>
      </c>
      <c r="B2478" t="s">
        <v>37</v>
      </c>
      <c r="C2478" t="s">
        <v>215</v>
      </c>
      <c r="D2478" t="s">
        <v>115</v>
      </c>
      <c r="E2478" t="s">
        <v>112</v>
      </c>
      <c r="F2478">
        <v>5806305</v>
      </c>
      <c r="G2478">
        <v>1976147</v>
      </c>
      <c r="H2478">
        <v>213881</v>
      </c>
      <c r="I2478">
        <v>9188</v>
      </c>
      <c r="J2478">
        <v>478688</v>
      </c>
      <c r="K2478">
        <v>7943748</v>
      </c>
      <c r="L2478">
        <v>585502</v>
      </c>
      <c r="M2478">
        <v>9915021</v>
      </c>
      <c r="N2478" s="6" t="str">
        <f t="shared" si="38"/>
        <v>B1_R2_C1Nouvelle-Aquitaine2035_2050RésineuxPrivé</v>
      </c>
    </row>
    <row r="2479" spans="1:14" x14ac:dyDescent="0.3">
      <c r="A2479" t="s">
        <v>223</v>
      </c>
      <c r="B2479" t="s">
        <v>37</v>
      </c>
      <c r="C2479" t="s">
        <v>215</v>
      </c>
      <c r="D2479" t="s">
        <v>115</v>
      </c>
      <c r="E2479" t="s">
        <v>113</v>
      </c>
      <c r="F2479">
        <v>519439</v>
      </c>
      <c r="G2479">
        <v>163798</v>
      </c>
      <c r="H2479">
        <v>70154</v>
      </c>
      <c r="I2479">
        <v>548</v>
      </c>
      <c r="J2479">
        <v>48411</v>
      </c>
      <c r="K2479">
        <v>688648</v>
      </c>
      <c r="L2479">
        <v>60277</v>
      </c>
      <c r="M2479">
        <v>875520</v>
      </c>
      <c r="N2479" s="6" t="str">
        <f t="shared" si="38"/>
        <v>B1_R2_C1Nouvelle-Aquitaine2035_2050RésineuxPublic</v>
      </c>
    </row>
    <row r="2480" spans="1:14" x14ac:dyDescent="0.3">
      <c r="A2480" t="s">
        <v>223</v>
      </c>
      <c r="B2480" t="s">
        <v>37</v>
      </c>
      <c r="C2480" t="s">
        <v>215</v>
      </c>
      <c r="D2480" t="s">
        <v>114</v>
      </c>
      <c r="E2480" t="s">
        <v>112</v>
      </c>
      <c r="F2480">
        <v>636795</v>
      </c>
      <c r="G2480">
        <v>2756778</v>
      </c>
      <c r="H2480">
        <v>65830</v>
      </c>
      <c r="I2480">
        <v>2483</v>
      </c>
      <c r="J2480">
        <v>1179141</v>
      </c>
      <c r="K2480">
        <v>3056844</v>
      </c>
      <c r="L2480">
        <v>1760481</v>
      </c>
      <c r="M2480">
        <v>6807146</v>
      </c>
      <c r="N2480" s="6" t="str">
        <f t="shared" si="38"/>
        <v>B1_R2_C1Nouvelle-Aquitaine2035_2050FeuillusPrivé</v>
      </c>
    </row>
    <row r="2481" spans="1:14" x14ac:dyDescent="0.3">
      <c r="A2481" t="s">
        <v>223</v>
      </c>
      <c r="B2481" t="s">
        <v>37</v>
      </c>
      <c r="C2481" t="s">
        <v>215</v>
      </c>
      <c r="D2481" t="s">
        <v>114</v>
      </c>
      <c r="E2481" t="s">
        <v>113</v>
      </c>
      <c r="F2481">
        <v>50745</v>
      </c>
      <c r="G2481">
        <v>152169</v>
      </c>
      <c r="H2481">
        <v>12952</v>
      </c>
      <c r="I2481">
        <v>0</v>
      </c>
      <c r="J2481">
        <v>77592</v>
      </c>
      <c r="K2481">
        <v>185050</v>
      </c>
      <c r="L2481">
        <v>73234</v>
      </c>
      <c r="M2481">
        <v>392879</v>
      </c>
      <c r="N2481" s="6" t="str">
        <f t="shared" si="38"/>
        <v>B1_R2_C1Nouvelle-Aquitaine2035_2050FeuillusPublic</v>
      </c>
    </row>
    <row r="2482" spans="1:14" x14ac:dyDescent="0.3">
      <c r="A2482" t="s">
        <v>223</v>
      </c>
      <c r="B2482" t="s">
        <v>38</v>
      </c>
      <c r="C2482" t="s">
        <v>214</v>
      </c>
      <c r="D2482" t="s">
        <v>115</v>
      </c>
      <c r="E2482" t="s">
        <v>112</v>
      </c>
      <c r="F2482">
        <v>4515267</v>
      </c>
      <c r="G2482">
        <v>1889635</v>
      </c>
      <c r="H2482">
        <v>154101</v>
      </c>
      <c r="I2482">
        <v>84106</v>
      </c>
      <c r="J2482">
        <v>799965</v>
      </c>
      <c r="K2482">
        <v>6541025</v>
      </c>
      <c r="L2482">
        <v>499308</v>
      </c>
      <c r="M2482">
        <v>9251334</v>
      </c>
      <c r="N2482" s="6" t="str">
        <f t="shared" si="38"/>
        <v>B1_R2_C2Nouvelle-Aquitaine2020_2035RésineuxPrivé</v>
      </c>
    </row>
    <row r="2483" spans="1:14" x14ac:dyDescent="0.3">
      <c r="A2483" t="s">
        <v>223</v>
      </c>
      <c r="B2483" t="s">
        <v>38</v>
      </c>
      <c r="C2483" t="s">
        <v>214</v>
      </c>
      <c r="D2483" t="s">
        <v>115</v>
      </c>
      <c r="E2483" t="s">
        <v>113</v>
      </c>
      <c r="F2483">
        <v>432352</v>
      </c>
      <c r="G2483">
        <v>158981</v>
      </c>
      <c r="H2483">
        <v>57084</v>
      </c>
      <c r="I2483">
        <v>6344</v>
      </c>
      <c r="J2483">
        <v>88849</v>
      </c>
      <c r="K2483">
        <v>598897</v>
      </c>
      <c r="L2483">
        <v>56130</v>
      </c>
      <c r="M2483">
        <v>894045</v>
      </c>
      <c r="N2483" s="6" t="str">
        <f t="shared" si="38"/>
        <v>B1_R2_C2Nouvelle-Aquitaine2020_2035RésineuxPublic</v>
      </c>
    </row>
    <row r="2484" spans="1:14" x14ac:dyDescent="0.3">
      <c r="A2484" t="s">
        <v>223</v>
      </c>
      <c r="B2484" t="s">
        <v>38</v>
      </c>
      <c r="C2484" t="s">
        <v>214</v>
      </c>
      <c r="D2484" t="s">
        <v>114</v>
      </c>
      <c r="E2484" t="s">
        <v>112</v>
      </c>
      <c r="F2484">
        <v>609068</v>
      </c>
      <c r="G2484">
        <v>2768843</v>
      </c>
      <c r="H2484">
        <v>73962</v>
      </c>
      <c r="I2484">
        <v>289034</v>
      </c>
      <c r="J2484">
        <v>861771</v>
      </c>
      <c r="K2484">
        <v>3084406</v>
      </c>
      <c r="L2484">
        <v>2114034</v>
      </c>
      <c r="M2484">
        <v>6618330</v>
      </c>
      <c r="N2484" s="6" t="str">
        <f t="shared" si="38"/>
        <v>B1_R2_C2Nouvelle-Aquitaine2020_2035FeuillusPrivé</v>
      </c>
    </row>
    <row r="2485" spans="1:14" x14ac:dyDescent="0.3">
      <c r="A2485" t="s">
        <v>223</v>
      </c>
      <c r="B2485" t="s">
        <v>38</v>
      </c>
      <c r="C2485" t="s">
        <v>214</v>
      </c>
      <c r="D2485" t="s">
        <v>114</v>
      </c>
      <c r="E2485" t="s">
        <v>113</v>
      </c>
      <c r="F2485">
        <v>39281</v>
      </c>
      <c r="G2485">
        <v>153649</v>
      </c>
      <c r="H2485">
        <v>12964</v>
      </c>
      <c r="I2485">
        <v>23740</v>
      </c>
      <c r="J2485">
        <v>70535</v>
      </c>
      <c r="K2485">
        <v>175738</v>
      </c>
      <c r="L2485">
        <v>69663</v>
      </c>
      <c r="M2485">
        <v>370832</v>
      </c>
      <c r="N2485" s="6" t="str">
        <f t="shared" si="38"/>
        <v>B1_R2_C2Nouvelle-Aquitaine2020_2035FeuillusPublic</v>
      </c>
    </row>
    <row r="2486" spans="1:14" x14ac:dyDescent="0.3">
      <c r="A2486" t="s">
        <v>223</v>
      </c>
      <c r="B2486" t="s">
        <v>38</v>
      </c>
      <c r="C2486" t="s">
        <v>215</v>
      </c>
      <c r="D2486" t="s">
        <v>115</v>
      </c>
      <c r="E2486" t="s">
        <v>112</v>
      </c>
      <c r="F2486">
        <v>5733460</v>
      </c>
      <c r="G2486">
        <v>1958816</v>
      </c>
      <c r="H2486">
        <v>334164</v>
      </c>
      <c r="I2486">
        <v>8980</v>
      </c>
      <c r="J2486">
        <v>145795</v>
      </c>
      <c r="K2486">
        <v>7852073</v>
      </c>
      <c r="L2486">
        <v>926173</v>
      </c>
      <c r="M2486">
        <v>9211187</v>
      </c>
      <c r="N2486" s="6" t="str">
        <f t="shared" si="38"/>
        <v>B1_R2_C2Nouvelle-Aquitaine2035_2050RésineuxPrivé</v>
      </c>
    </row>
    <row r="2487" spans="1:14" x14ac:dyDescent="0.3">
      <c r="A2487" t="s">
        <v>223</v>
      </c>
      <c r="B2487" t="s">
        <v>38</v>
      </c>
      <c r="C2487" t="s">
        <v>215</v>
      </c>
      <c r="D2487" t="s">
        <v>115</v>
      </c>
      <c r="E2487" t="s">
        <v>113</v>
      </c>
      <c r="F2487">
        <v>542549</v>
      </c>
      <c r="G2487">
        <v>170526</v>
      </c>
      <c r="H2487">
        <v>110490</v>
      </c>
      <c r="I2487">
        <v>536</v>
      </c>
      <c r="J2487">
        <v>799</v>
      </c>
      <c r="K2487">
        <v>719186</v>
      </c>
      <c r="L2487">
        <v>92441</v>
      </c>
      <c r="M2487">
        <v>803527</v>
      </c>
      <c r="N2487" s="6" t="str">
        <f t="shared" si="38"/>
        <v>B1_R2_C2Nouvelle-Aquitaine2035_2050RésineuxPublic</v>
      </c>
    </row>
    <row r="2488" spans="1:14" x14ac:dyDescent="0.3">
      <c r="A2488" t="s">
        <v>223</v>
      </c>
      <c r="B2488" t="s">
        <v>38</v>
      </c>
      <c r="C2488" t="s">
        <v>215</v>
      </c>
      <c r="D2488" t="s">
        <v>114</v>
      </c>
      <c r="E2488" t="s">
        <v>112</v>
      </c>
      <c r="F2488">
        <v>623291</v>
      </c>
      <c r="G2488">
        <v>2645556</v>
      </c>
      <c r="H2488">
        <v>115554</v>
      </c>
      <c r="I2488">
        <v>2450</v>
      </c>
      <c r="J2488">
        <v>40428</v>
      </c>
      <c r="K2488">
        <v>2945358</v>
      </c>
      <c r="L2488">
        <v>3051956</v>
      </c>
      <c r="M2488">
        <v>5806220</v>
      </c>
      <c r="N2488" s="6" t="str">
        <f t="shared" si="38"/>
        <v>B1_R2_C2Nouvelle-Aquitaine2035_2050FeuillusPrivé</v>
      </c>
    </row>
    <row r="2489" spans="1:14" x14ac:dyDescent="0.3">
      <c r="A2489" t="s">
        <v>223</v>
      </c>
      <c r="B2489" t="s">
        <v>38</v>
      </c>
      <c r="C2489" t="s">
        <v>215</v>
      </c>
      <c r="D2489" t="s">
        <v>114</v>
      </c>
      <c r="E2489" t="s">
        <v>113</v>
      </c>
      <c r="F2489">
        <v>51917</v>
      </c>
      <c r="G2489">
        <v>156423</v>
      </c>
      <c r="H2489">
        <v>24316</v>
      </c>
      <c r="I2489">
        <v>0</v>
      </c>
      <c r="J2489">
        <v>20417</v>
      </c>
      <c r="K2489">
        <v>189837</v>
      </c>
      <c r="L2489">
        <v>130333</v>
      </c>
      <c r="M2489">
        <v>347568</v>
      </c>
      <c r="N2489" s="6" t="str">
        <f t="shared" si="38"/>
        <v>B1_R2_C2Nouvelle-Aquitaine2035_2050FeuillusPublic</v>
      </c>
    </row>
    <row r="2490" spans="1:14" x14ac:dyDescent="0.3">
      <c r="A2490" t="s">
        <v>223</v>
      </c>
      <c r="B2490" t="s">
        <v>39</v>
      </c>
      <c r="C2490" t="s">
        <v>214</v>
      </c>
      <c r="D2490" t="s">
        <v>115</v>
      </c>
      <c r="E2490" t="s">
        <v>112</v>
      </c>
      <c r="F2490">
        <v>4447050</v>
      </c>
      <c r="G2490">
        <v>1866487</v>
      </c>
      <c r="H2490">
        <v>243336</v>
      </c>
      <c r="I2490">
        <v>79614</v>
      </c>
      <c r="J2490">
        <v>479487</v>
      </c>
      <c r="K2490">
        <v>6448427</v>
      </c>
      <c r="L2490">
        <v>750997</v>
      </c>
      <c r="M2490">
        <v>8509031</v>
      </c>
      <c r="N2490" s="6" t="str">
        <f t="shared" si="38"/>
        <v>B1_R2_C3Nouvelle-Aquitaine2020_2035RésineuxPrivé</v>
      </c>
    </row>
    <row r="2491" spans="1:14" x14ac:dyDescent="0.3">
      <c r="A2491" t="s">
        <v>223</v>
      </c>
      <c r="B2491" t="s">
        <v>39</v>
      </c>
      <c r="C2491" t="s">
        <v>214</v>
      </c>
      <c r="D2491" t="s">
        <v>115</v>
      </c>
      <c r="E2491" t="s">
        <v>113</v>
      </c>
      <c r="F2491">
        <v>438505</v>
      </c>
      <c r="G2491">
        <v>160415</v>
      </c>
      <c r="H2491">
        <v>88647</v>
      </c>
      <c r="I2491">
        <v>6022</v>
      </c>
      <c r="J2491">
        <v>46765</v>
      </c>
      <c r="K2491">
        <v>606785</v>
      </c>
      <c r="L2491">
        <v>85885</v>
      </c>
      <c r="M2491">
        <v>815080</v>
      </c>
      <c r="N2491" s="6" t="str">
        <f t="shared" si="38"/>
        <v>B1_R2_C3Nouvelle-Aquitaine2020_2035RésineuxPublic</v>
      </c>
    </row>
    <row r="2492" spans="1:14" x14ac:dyDescent="0.3">
      <c r="A2492" t="s">
        <v>223</v>
      </c>
      <c r="B2492" t="s">
        <v>39</v>
      </c>
      <c r="C2492" t="s">
        <v>214</v>
      </c>
      <c r="D2492" t="s">
        <v>114</v>
      </c>
      <c r="E2492" t="s">
        <v>112</v>
      </c>
      <c r="F2492">
        <v>603937</v>
      </c>
      <c r="G2492">
        <v>2743671</v>
      </c>
      <c r="H2492">
        <v>108091</v>
      </c>
      <c r="I2492">
        <v>271761</v>
      </c>
      <c r="J2492">
        <v>14651</v>
      </c>
      <c r="K2492">
        <v>3057363</v>
      </c>
      <c r="L2492">
        <v>3036976</v>
      </c>
      <c r="M2492">
        <v>5874684</v>
      </c>
      <c r="N2492" s="6" t="str">
        <f t="shared" si="38"/>
        <v>B1_R2_C3Nouvelle-Aquitaine2020_2035FeuillusPrivé</v>
      </c>
    </row>
    <row r="2493" spans="1:14" x14ac:dyDescent="0.3">
      <c r="A2493" t="s">
        <v>223</v>
      </c>
      <c r="B2493" t="s">
        <v>39</v>
      </c>
      <c r="C2493" t="s">
        <v>214</v>
      </c>
      <c r="D2493" t="s">
        <v>114</v>
      </c>
      <c r="E2493" t="s">
        <v>113</v>
      </c>
      <c r="F2493">
        <v>39606</v>
      </c>
      <c r="G2493">
        <v>154771</v>
      </c>
      <c r="H2493">
        <v>19428</v>
      </c>
      <c r="I2493">
        <v>22655</v>
      </c>
      <c r="J2493">
        <v>33093</v>
      </c>
      <c r="K2493">
        <v>177046</v>
      </c>
      <c r="L2493">
        <v>104444</v>
      </c>
      <c r="M2493">
        <v>335933</v>
      </c>
      <c r="N2493" s="6" t="str">
        <f t="shared" si="38"/>
        <v>B1_R2_C3Nouvelle-Aquitaine2020_2035FeuillusPublic</v>
      </c>
    </row>
    <row r="2494" spans="1:14" x14ac:dyDescent="0.3">
      <c r="A2494" t="s">
        <v>223</v>
      </c>
      <c r="B2494" t="s">
        <v>39</v>
      </c>
      <c r="C2494" t="s">
        <v>215</v>
      </c>
      <c r="D2494" t="s">
        <v>115</v>
      </c>
      <c r="E2494" t="s">
        <v>112</v>
      </c>
      <c r="F2494">
        <v>5303238</v>
      </c>
      <c r="G2494">
        <v>1873098</v>
      </c>
      <c r="H2494">
        <v>443612</v>
      </c>
      <c r="I2494">
        <v>7518</v>
      </c>
      <c r="J2494">
        <v>-176442</v>
      </c>
      <c r="K2494">
        <v>7332282</v>
      </c>
      <c r="L2494">
        <v>1100031</v>
      </c>
      <c r="M2494">
        <v>7944653</v>
      </c>
      <c r="N2494" s="6" t="str">
        <f t="shared" si="38"/>
        <v>B1_R2_C3Nouvelle-Aquitaine2035_2050RésineuxPrivé</v>
      </c>
    </row>
    <row r="2495" spans="1:14" x14ac:dyDescent="0.3">
      <c r="A2495" t="s">
        <v>223</v>
      </c>
      <c r="B2495" t="s">
        <v>39</v>
      </c>
      <c r="C2495" t="s">
        <v>215</v>
      </c>
      <c r="D2495" t="s">
        <v>115</v>
      </c>
      <c r="E2495" t="s">
        <v>113</v>
      </c>
      <c r="F2495">
        <v>508103</v>
      </c>
      <c r="G2495">
        <v>163375</v>
      </c>
      <c r="H2495">
        <v>111283</v>
      </c>
      <c r="I2495">
        <v>446</v>
      </c>
      <c r="J2495">
        <v>-27814</v>
      </c>
      <c r="K2495">
        <v>677490</v>
      </c>
      <c r="L2495">
        <v>85611</v>
      </c>
      <c r="M2495">
        <v>676264</v>
      </c>
      <c r="N2495" s="6" t="str">
        <f t="shared" si="38"/>
        <v>B1_R2_C3Nouvelle-Aquitaine2035_2050RésineuxPublic</v>
      </c>
    </row>
    <row r="2496" spans="1:14" x14ac:dyDescent="0.3">
      <c r="A2496" t="s">
        <v>223</v>
      </c>
      <c r="B2496" t="s">
        <v>39</v>
      </c>
      <c r="C2496" t="s">
        <v>215</v>
      </c>
      <c r="D2496" t="s">
        <v>114</v>
      </c>
      <c r="E2496" t="s">
        <v>112</v>
      </c>
      <c r="F2496">
        <v>657710</v>
      </c>
      <c r="G2496">
        <v>2738167</v>
      </c>
      <c r="H2496">
        <v>195993</v>
      </c>
      <c r="I2496">
        <v>2222</v>
      </c>
      <c r="J2496">
        <v>-338006</v>
      </c>
      <c r="K2496">
        <v>3045184</v>
      </c>
      <c r="L2496">
        <v>2748052</v>
      </c>
      <c r="M2496">
        <v>4936387</v>
      </c>
      <c r="N2496" s="6" t="str">
        <f t="shared" si="38"/>
        <v>B1_R2_C3Nouvelle-Aquitaine2035_2050FeuillusPrivé</v>
      </c>
    </row>
    <row r="2497" spans="1:14" x14ac:dyDescent="0.3">
      <c r="A2497" t="s">
        <v>223</v>
      </c>
      <c r="B2497" t="s">
        <v>39</v>
      </c>
      <c r="C2497" t="s">
        <v>215</v>
      </c>
      <c r="D2497" t="s">
        <v>114</v>
      </c>
      <c r="E2497" t="s">
        <v>113</v>
      </c>
      <c r="F2497">
        <v>56786</v>
      </c>
      <c r="G2497">
        <v>170924</v>
      </c>
      <c r="H2497">
        <v>27682</v>
      </c>
      <c r="I2497">
        <v>0</v>
      </c>
      <c r="J2497">
        <v>-5554</v>
      </c>
      <c r="K2497">
        <v>204806</v>
      </c>
      <c r="L2497">
        <v>122941</v>
      </c>
      <c r="M2497">
        <v>310686</v>
      </c>
      <c r="N2497" s="6" t="str">
        <f t="shared" si="38"/>
        <v>B1_R2_C3Nouvelle-Aquitaine2035_2050FeuillusPublic</v>
      </c>
    </row>
    <row r="2498" spans="1:14" x14ac:dyDescent="0.3">
      <c r="A2498" t="s">
        <v>223</v>
      </c>
      <c r="B2498" t="s">
        <v>40</v>
      </c>
      <c r="C2498" t="s">
        <v>214</v>
      </c>
      <c r="D2498" t="s">
        <v>115</v>
      </c>
      <c r="E2498" t="s">
        <v>112</v>
      </c>
      <c r="F2498">
        <v>4667244</v>
      </c>
      <c r="G2498">
        <v>1943872</v>
      </c>
      <c r="H2498">
        <v>154652</v>
      </c>
      <c r="I2498">
        <v>150391</v>
      </c>
      <c r="J2498">
        <v>734815</v>
      </c>
      <c r="K2498">
        <v>6753271</v>
      </c>
      <c r="L2498">
        <v>508414</v>
      </c>
      <c r="M2498">
        <v>9282389</v>
      </c>
      <c r="N2498" s="6" t="str">
        <f t="shared" si="38"/>
        <v>B2_R1_C1Nouvelle-Aquitaine2020_2035RésineuxPrivé</v>
      </c>
    </row>
    <row r="2499" spans="1:14" x14ac:dyDescent="0.3">
      <c r="A2499" t="s">
        <v>223</v>
      </c>
      <c r="B2499" t="s">
        <v>40</v>
      </c>
      <c r="C2499" t="s">
        <v>214</v>
      </c>
      <c r="D2499" t="s">
        <v>115</v>
      </c>
      <c r="E2499" t="s">
        <v>113</v>
      </c>
      <c r="F2499">
        <v>458022</v>
      </c>
      <c r="G2499">
        <v>167833</v>
      </c>
      <c r="H2499">
        <v>56040</v>
      </c>
      <c r="I2499">
        <v>9297</v>
      </c>
      <c r="J2499">
        <v>76004</v>
      </c>
      <c r="K2499">
        <v>633940</v>
      </c>
      <c r="L2499">
        <v>56083</v>
      </c>
      <c r="M2499">
        <v>893214</v>
      </c>
      <c r="N2499" s="6" t="str">
        <f t="shared" ref="N2499:N2562" si="39">B2499&amp;A2499&amp;C2499&amp;D2499&amp;E2499</f>
        <v>B2_R1_C1Nouvelle-Aquitaine2020_2035RésineuxPublic</v>
      </c>
    </row>
    <row r="2500" spans="1:14" x14ac:dyDescent="0.3">
      <c r="A2500" t="s">
        <v>223</v>
      </c>
      <c r="B2500" t="s">
        <v>40</v>
      </c>
      <c r="C2500" t="s">
        <v>214</v>
      </c>
      <c r="D2500" t="s">
        <v>114</v>
      </c>
      <c r="E2500" t="s">
        <v>112</v>
      </c>
      <c r="F2500">
        <v>707352</v>
      </c>
      <c r="G2500">
        <v>3355860</v>
      </c>
      <c r="H2500">
        <v>78668</v>
      </c>
      <c r="I2500">
        <v>804205</v>
      </c>
      <c r="J2500">
        <v>529367</v>
      </c>
      <c r="K2500">
        <v>3691745</v>
      </c>
      <c r="L2500">
        <v>2062584</v>
      </c>
      <c r="M2500">
        <v>6555866</v>
      </c>
      <c r="N2500" s="6" t="str">
        <f t="shared" si="39"/>
        <v>B2_R1_C1Nouvelle-Aquitaine2020_2035FeuillusPrivé</v>
      </c>
    </row>
    <row r="2501" spans="1:14" x14ac:dyDescent="0.3">
      <c r="A2501" t="s">
        <v>223</v>
      </c>
      <c r="B2501" t="s">
        <v>40</v>
      </c>
      <c r="C2501" t="s">
        <v>214</v>
      </c>
      <c r="D2501" t="s">
        <v>114</v>
      </c>
      <c r="E2501" t="s">
        <v>113</v>
      </c>
      <c r="F2501">
        <v>48792</v>
      </c>
      <c r="G2501">
        <v>184161</v>
      </c>
      <c r="H2501">
        <v>12949</v>
      </c>
      <c r="I2501">
        <v>47609</v>
      </c>
      <c r="J2501">
        <v>49874</v>
      </c>
      <c r="K2501">
        <v>211522</v>
      </c>
      <c r="L2501">
        <v>68978</v>
      </c>
      <c r="M2501">
        <v>367338</v>
      </c>
      <c r="N2501" s="6" t="str">
        <f t="shared" si="39"/>
        <v>B2_R1_C1Nouvelle-Aquitaine2020_2035FeuillusPublic</v>
      </c>
    </row>
    <row r="2502" spans="1:14" x14ac:dyDescent="0.3">
      <c r="A2502" t="s">
        <v>223</v>
      </c>
      <c r="B2502" t="s">
        <v>40</v>
      </c>
      <c r="C2502" t="s">
        <v>215</v>
      </c>
      <c r="D2502" t="s">
        <v>115</v>
      </c>
      <c r="E2502" t="s">
        <v>112</v>
      </c>
      <c r="F2502">
        <v>6264129</v>
      </c>
      <c r="G2502">
        <v>2123409</v>
      </c>
      <c r="H2502">
        <v>256395</v>
      </c>
      <c r="I2502">
        <v>43287</v>
      </c>
      <c r="J2502">
        <v>264755</v>
      </c>
      <c r="K2502">
        <v>8572695</v>
      </c>
      <c r="L2502">
        <v>530767</v>
      </c>
      <c r="M2502">
        <v>9837224</v>
      </c>
      <c r="N2502" s="6" t="str">
        <f t="shared" si="39"/>
        <v>B2_R1_C1Nouvelle-Aquitaine2035_2050RésineuxPrivé</v>
      </c>
    </row>
    <row r="2503" spans="1:14" x14ac:dyDescent="0.3">
      <c r="A2503" t="s">
        <v>223</v>
      </c>
      <c r="B2503" t="s">
        <v>40</v>
      </c>
      <c r="C2503" t="s">
        <v>215</v>
      </c>
      <c r="D2503" t="s">
        <v>115</v>
      </c>
      <c r="E2503" t="s">
        <v>113</v>
      </c>
      <c r="F2503">
        <v>538819</v>
      </c>
      <c r="G2503">
        <v>175383</v>
      </c>
      <c r="H2503">
        <v>66650</v>
      </c>
      <c r="I2503">
        <v>2670</v>
      </c>
      <c r="J2503">
        <v>35817</v>
      </c>
      <c r="K2503">
        <v>720894</v>
      </c>
      <c r="L2503">
        <v>55450</v>
      </c>
      <c r="M2503">
        <v>866099</v>
      </c>
      <c r="N2503" s="6" t="str">
        <f t="shared" si="39"/>
        <v>B2_R1_C1Nouvelle-Aquitaine2035_2050RésineuxPublic</v>
      </c>
    </row>
    <row r="2504" spans="1:14" x14ac:dyDescent="0.3">
      <c r="A2504" t="s">
        <v>223</v>
      </c>
      <c r="B2504" t="s">
        <v>40</v>
      </c>
      <c r="C2504" t="s">
        <v>215</v>
      </c>
      <c r="D2504" t="s">
        <v>114</v>
      </c>
      <c r="E2504" t="s">
        <v>112</v>
      </c>
      <c r="F2504">
        <v>839890</v>
      </c>
      <c r="G2504">
        <v>3906737</v>
      </c>
      <c r="H2504">
        <v>221130</v>
      </c>
      <c r="I2504">
        <v>13109</v>
      </c>
      <c r="J2504">
        <v>518510</v>
      </c>
      <c r="K2504">
        <v>4251986</v>
      </c>
      <c r="L2504">
        <v>1469332</v>
      </c>
      <c r="M2504">
        <v>6520340</v>
      </c>
      <c r="N2504" s="6" t="str">
        <f t="shared" si="39"/>
        <v>B2_R1_C1Nouvelle-Aquitaine2035_2050FeuillusPrivé</v>
      </c>
    </row>
    <row r="2505" spans="1:14" x14ac:dyDescent="0.3">
      <c r="A2505" t="s">
        <v>223</v>
      </c>
      <c r="B2505" t="s">
        <v>40</v>
      </c>
      <c r="C2505" t="s">
        <v>215</v>
      </c>
      <c r="D2505" t="s">
        <v>114</v>
      </c>
      <c r="E2505" t="s">
        <v>113</v>
      </c>
      <c r="F2505">
        <v>67832</v>
      </c>
      <c r="G2505">
        <v>210310</v>
      </c>
      <c r="H2505">
        <v>16179</v>
      </c>
      <c r="I2505">
        <v>0</v>
      </c>
      <c r="J2505">
        <v>37327</v>
      </c>
      <c r="K2505">
        <v>247788</v>
      </c>
      <c r="L2505">
        <v>65407</v>
      </c>
      <c r="M2505">
        <v>379656</v>
      </c>
      <c r="N2505" s="6" t="str">
        <f t="shared" si="39"/>
        <v>B2_R1_C1Nouvelle-Aquitaine2035_2050FeuillusPublic</v>
      </c>
    </row>
    <row r="2506" spans="1:14" x14ac:dyDescent="0.3">
      <c r="A2506" t="s">
        <v>223</v>
      </c>
      <c r="B2506" t="s">
        <v>42</v>
      </c>
      <c r="C2506" t="s">
        <v>214</v>
      </c>
      <c r="D2506" t="s">
        <v>115</v>
      </c>
      <c r="E2506" t="s">
        <v>112</v>
      </c>
      <c r="F2506">
        <v>4667244</v>
      </c>
      <c r="G2506">
        <v>1943872</v>
      </c>
      <c r="H2506">
        <v>154652</v>
      </c>
      <c r="I2506">
        <v>150391</v>
      </c>
      <c r="J2506">
        <v>734815</v>
      </c>
      <c r="K2506">
        <v>6753271</v>
      </c>
      <c r="L2506">
        <v>508414</v>
      </c>
      <c r="M2506">
        <v>9282389</v>
      </c>
      <c r="N2506" s="6" t="str">
        <f t="shared" si="39"/>
        <v>B2_R1_C2Nouvelle-Aquitaine2020_2035RésineuxPrivé</v>
      </c>
    </row>
    <row r="2507" spans="1:14" x14ac:dyDescent="0.3">
      <c r="A2507" t="s">
        <v>223</v>
      </c>
      <c r="B2507" t="s">
        <v>42</v>
      </c>
      <c r="C2507" t="s">
        <v>214</v>
      </c>
      <c r="D2507" t="s">
        <v>115</v>
      </c>
      <c r="E2507" t="s">
        <v>113</v>
      </c>
      <c r="F2507">
        <v>458022</v>
      </c>
      <c r="G2507">
        <v>167833</v>
      </c>
      <c r="H2507">
        <v>56040</v>
      </c>
      <c r="I2507">
        <v>9297</v>
      </c>
      <c r="J2507">
        <v>76004</v>
      </c>
      <c r="K2507">
        <v>633940</v>
      </c>
      <c r="L2507">
        <v>56083</v>
      </c>
      <c r="M2507">
        <v>893214</v>
      </c>
      <c r="N2507" s="6" t="str">
        <f t="shared" si="39"/>
        <v>B2_R1_C2Nouvelle-Aquitaine2020_2035RésineuxPublic</v>
      </c>
    </row>
    <row r="2508" spans="1:14" x14ac:dyDescent="0.3">
      <c r="A2508" t="s">
        <v>223</v>
      </c>
      <c r="B2508" t="s">
        <v>42</v>
      </c>
      <c r="C2508" t="s">
        <v>214</v>
      </c>
      <c r="D2508" t="s">
        <v>114</v>
      </c>
      <c r="E2508" t="s">
        <v>112</v>
      </c>
      <c r="F2508">
        <v>707352</v>
      </c>
      <c r="G2508">
        <v>3355860</v>
      </c>
      <c r="H2508">
        <v>78668</v>
      </c>
      <c r="I2508">
        <v>804205</v>
      </c>
      <c r="J2508">
        <v>529367</v>
      </c>
      <c r="K2508">
        <v>3691745</v>
      </c>
      <c r="L2508">
        <v>2062584</v>
      </c>
      <c r="M2508">
        <v>6555866</v>
      </c>
      <c r="N2508" s="6" t="str">
        <f t="shared" si="39"/>
        <v>B2_R1_C2Nouvelle-Aquitaine2020_2035FeuillusPrivé</v>
      </c>
    </row>
    <row r="2509" spans="1:14" x14ac:dyDescent="0.3">
      <c r="A2509" t="s">
        <v>223</v>
      </c>
      <c r="B2509" t="s">
        <v>42</v>
      </c>
      <c r="C2509" t="s">
        <v>214</v>
      </c>
      <c r="D2509" t="s">
        <v>114</v>
      </c>
      <c r="E2509" t="s">
        <v>113</v>
      </c>
      <c r="F2509">
        <v>48792</v>
      </c>
      <c r="G2509">
        <v>184161</v>
      </c>
      <c r="H2509">
        <v>12949</v>
      </c>
      <c r="I2509">
        <v>47609</v>
      </c>
      <c r="J2509">
        <v>49874</v>
      </c>
      <c r="K2509">
        <v>211522</v>
      </c>
      <c r="L2509">
        <v>68978</v>
      </c>
      <c r="M2509">
        <v>367338</v>
      </c>
      <c r="N2509" s="6" t="str">
        <f t="shared" si="39"/>
        <v>B2_R1_C2Nouvelle-Aquitaine2020_2035FeuillusPublic</v>
      </c>
    </row>
    <row r="2510" spans="1:14" x14ac:dyDescent="0.3">
      <c r="A2510" t="s">
        <v>223</v>
      </c>
      <c r="B2510" t="s">
        <v>42</v>
      </c>
      <c r="C2510" t="s">
        <v>215</v>
      </c>
      <c r="D2510" t="s">
        <v>115</v>
      </c>
      <c r="E2510" t="s">
        <v>112</v>
      </c>
      <c r="F2510">
        <v>6151141</v>
      </c>
      <c r="G2510">
        <v>2094203</v>
      </c>
      <c r="H2510">
        <v>411496</v>
      </c>
      <c r="I2510">
        <v>42288</v>
      </c>
      <c r="J2510">
        <v>-34100</v>
      </c>
      <c r="K2510">
        <v>8428363</v>
      </c>
      <c r="L2510">
        <v>828600</v>
      </c>
      <c r="M2510">
        <v>9133143</v>
      </c>
      <c r="N2510" s="6" t="str">
        <f t="shared" si="39"/>
        <v>B2_R1_C2Nouvelle-Aquitaine2035_2050RésineuxPrivé</v>
      </c>
    </row>
    <row r="2511" spans="1:14" x14ac:dyDescent="0.3">
      <c r="A2511" t="s">
        <v>223</v>
      </c>
      <c r="B2511" t="s">
        <v>42</v>
      </c>
      <c r="C2511" t="s">
        <v>215</v>
      </c>
      <c r="D2511" t="s">
        <v>115</v>
      </c>
      <c r="E2511" t="s">
        <v>113</v>
      </c>
      <c r="F2511">
        <v>549435</v>
      </c>
      <c r="G2511">
        <v>178452</v>
      </c>
      <c r="H2511">
        <v>103464</v>
      </c>
      <c r="I2511">
        <v>2609</v>
      </c>
      <c r="J2511">
        <v>-3611</v>
      </c>
      <c r="K2511">
        <v>735150</v>
      </c>
      <c r="L2511">
        <v>82657</v>
      </c>
      <c r="M2511">
        <v>795259</v>
      </c>
      <c r="N2511" s="6" t="str">
        <f t="shared" si="39"/>
        <v>B2_R1_C2Nouvelle-Aquitaine2035_2050RésineuxPublic</v>
      </c>
    </row>
    <row r="2512" spans="1:14" x14ac:dyDescent="0.3">
      <c r="A2512" t="s">
        <v>223</v>
      </c>
      <c r="B2512" t="s">
        <v>42</v>
      </c>
      <c r="C2512" t="s">
        <v>215</v>
      </c>
      <c r="D2512" t="s">
        <v>114</v>
      </c>
      <c r="E2512" t="s">
        <v>112</v>
      </c>
      <c r="F2512">
        <v>831692</v>
      </c>
      <c r="G2512">
        <v>3827794</v>
      </c>
      <c r="H2512">
        <v>381822</v>
      </c>
      <c r="I2512">
        <v>12939</v>
      </c>
      <c r="J2512">
        <v>-492301</v>
      </c>
      <c r="K2512">
        <v>4177283</v>
      </c>
      <c r="L2512">
        <v>2559642</v>
      </c>
      <c r="M2512">
        <v>5601594</v>
      </c>
      <c r="N2512" s="6" t="str">
        <f t="shared" si="39"/>
        <v>B2_R1_C2Nouvelle-Aquitaine2035_2050FeuillusPrivé</v>
      </c>
    </row>
    <row r="2513" spans="1:14" x14ac:dyDescent="0.3">
      <c r="A2513" t="s">
        <v>223</v>
      </c>
      <c r="B2513" t="s">
        <v>42</v>
      </c>
      <c r="C2513" t="s">
        <v>215</v>
      </c>
      <c r="D2513" t="s">
        <v>114</v>
      </c>
      <c r="E2513" t="s">
        <v>113</v>
      </c>
      <c r="F2513">
        <v>68297</v>
      </c>
      <c r="G2513">
        <v>212988</v>
      </c>
      <c r="H2513">
        <v>29990</v>
      </c>
      <c r="I2513">
        <v>0</v>
      </c>
      <c r="J2513">
        <v>-13915</v>
      </c>
      <c r="K2513">
        <v>250546</v>
      </c>
      <c r="L2513">
        <v>116136</v>
      </c>
      <c r="M2513">
        <v>336737</v>
      </c>
      <c r="N2513" s="6" t="str">
        <f t="shared" si="39"/>
        <v>B2_R1_C2Nouvelle-Aquitaine2035_2050FeuillusPublic</v>
      </c>
    </row>
    <row r="2514" spans="1:14" x14ac:dyDescent="0.3">
      <c r="A2514" t="s">
        <v>223</v>
      </c>
      <c r="B2514" t="s">
        <v>55</v>
      </c>
      <c r="C2514" t="s">
        <v>214</v>
      </c>
      <c r="D2514" t="s">
        <v>115</v>
      </c>
      <c r="E2514" t="s">
        <v>112</v>
      </c>
      <c r="F2514">
        <v>4616278</v>
      </c>
      <c r="G2514">
        <v>1928512</v>
      </c>
      <c r="H2514">
        <v>242719</v>
      </c>
      <c r="I2514">
        <v>144330</v>
      </c>
      <c r="J2514">
        <v>405512</v>
      </c>
      <c r="K2514">
        <v>6686096</v>
      </c>
      <c r="L2514">
        <v>756765</v>
      </c>
      <c r="M2514">
        <v>8539120</v>
      </c>
      <c r="N2514" s="6" t="str">
        <f t="shared" si="39"/>
        <v>B2_R1_C3Nouvelle-Aquitaine2020_2035RésineuxPrivé</v>
      </c>
    </row>
    <row r="2515" spans="1:14" x14ac:dyDescent="0.3">
      <c r="A2515" t="s">
        <v>223</v>
      </c>
      <c r="B2515" t="s">
        <v>55</v>
      </c>
      <c r="C2515" t="s">
        <v>214</v>
      </c>
      <c r="D2515" t="s">
        <v>115</v>
      </c>
      <c r="E2515" t="s">
        <v>113</v>
      </c>
      <c r="F2515">
        <v>470919</v>
      </c>
      <c r="G2515">
        <v>171739</v>
      </c>
      <c r="H2515">
        <v>86087</v>
      </c>
      <c r="I2515">
        <v>8873</v>
      </c>
      <c r="J2515">
        <v>30476</v>
      </c>
      <c r="K2515">
        <v>651195</v>
      </c>
      <c r="L2515">
        <v>84753</v>
      </c>
      <c r="M2515">
        <v>812941</v>
      </c>
      <c r="N2515" s="6" t="str">
        <f t="shared" si="39"/>
        <v>B2_R1_C3Nouvelle-Aquitaine2020_2035RésineuxPublic</v>
      </c>
    </row>
    <row r="2516" spans="1:14" x14ac:dyDescent="0.3">
      <c r="A2516" t="s">
        <v>223</v>
      </c>
      <c r="B2516" t="s">
        <v>55</v>
      </c>
      <c r="C2516" t="s">
        <v>214</v>
      </c>
      <c r="D2516" t="s">
        <v>114</v>
      </c>
      <c r="E2516" t="s">
        <v>112</v>
      </c>
      <c r="F2516">
        <v>697163</v>
      </c>
      <c r="G2516">
        <v>3293812</v>
      </c>
      <c r="H2516">
        <v>114468</v>
      </c>
      <c r="I2516">
        <v>776494</v>
      </c>
      <c r="J2516">
        <v>-268063</v>
      </c>
      <c r="K2516">
        <v>3627060</v>
      </c>
      <c r="L2516">
        <v>2950305</v>
      </c>
      <c r="M2516">
        <v>5835216</v>
      </c>
      <c r="N2516" s="6" t="str">
        <f t="shared" si="39"/>
        <v>B2_R1_C3Nouvelle-Aquitaine2020_2035FeuillusPrivé</v>
      </c>
    </row>
    <row r="2517" spans="1:14" x14ac:dyDescent="0.3">
      <c r="A2517" t="s">
        <v>223</v>
      </c>
      <c r="B2517" t="s">
        <v>55</v>
      </c>
      <c r="C2517" t="s">
        <v>214</v>
      </c>
      <c r="D2517" t="s">
        <v>114</v>
      </c>
      <c r="E2517" t="s">
        <v>113</v>
      </c>
      <c r="F2517">
        <v>49161</v>
      </c>
      <c r="G2517">
        <v>185574</v>
      </c>
      <c r="H2517">
        <v>19418</v>
      </c>
      <c r="I2517">
        <v>45918</v>
      </c>
      <c r="J2517">
        <v>13199</v>
      </c>
      <c r="K2517">
        <v>213091</v>
      </c>
      <c r="L2517">
        <v>102718</v>
      </c>
      <c r="M2517">
        <v>333191</v>
      </c>
      <c r="N2517" s="6" t="str">
        <f t="shared" si="39"/>
        <v>B2_R1_C3Nouvelle-Aquitaine2020_2035FeuillusPublic</v>
      </c>
    </row>
    <row r="2518" spans="1:14" x14ac:dyDescent="0.3">
      <c r="A2518" t="s">
        <v>223</v>
      </c>
      <c r="B2518" t="s">
        <v>55</v>
      </c>
      <c r="C2518" t="s">
        <v>215</v>
      </c>
      <c r="D2518" t="s">
        <v>115</v>
      </c>
      <c r="E2518" t="s">
        <v>112</v>
      </c>
      <c r="F2518">
        <v>5601354</v>
      </c>
      <c r="G2518">
        <v>1974064</v>
      </c>
      <c r="H2518">
        <v>526071</v>
      </c>
      <c r="I2518">
        <v>35319</v>
      </c>
      <c r="J2518">
        <v>-286483</v>
      </c>
      <c r="K2518">
        <v>7745344</v>
      </c>
      <c r="L2518">
        <v>1009201</v>
      </c>
      <c r="M2518">
        <v>7921120</v>
      </c>
      <c r="N2518" s="6" t="str">
        <f t="shared" si="39"/>
        <v>B2_R1_C3Nouvelle-Aquitaine2035_2050RésineuxPrivé</v>
      </c>
    </row>
    <row r="2519" spans="1:14" x14ac:dyDescent="0.3">
      <c r="A2519" t="s">
        <v>223</v>
      </c>
      <c r="B2519" t="s">
        <v>55</v>
      </c>
      <c r="C2519" t="s">
        <v>215</v>
      </c>
      <c r="D2519" t="s">
        <v>115</v>
      </c>
      <c r="E2519" t="s">
        <v>113</v>
      </c>
      <c r="F2519">
        <v>497295</v>
      </c>
      <c r="G2519">
        <v>165980</v>
      </c>
      <c r="H2519">
        <v>107300</v>
      </c>
      <c r="I2519">
        <v>2157</v>
      </c>
      <c r="J2519">
        <v>-20227</v>
      </c>
      <c r="K2519">
        <v>670232</v>
      </c>
      <c r="L2519">
        <v>76641</v>
      </c>
      <c r="M2519">
        <v>679318</v>
      </c>
      <c r="N2519" s="6" t="str">
        <f t="shared" si="39"/>
        <v>B2_R1_C3Nouvelle-Aquitaine2035_2050RésineuxPublic</v>
      </c>
    </row>
    <row r="2520" spans="1:14" x14ac:dyDescent="0.3">
      <c r="A2520" t="s">
        <v>223</v>
      </c>
      <c r="B2520" t="s">
        <v>55</v>
      </c>
      <c r="C2520" t="s">
        <v>215</v>
      </c>
      <c r="D2520" t="s">
        <v>114</v>
      </c>
      <c r="E2520" t="s">
        <v>112</v>
      </c>
      <c r="F2520">
        <v>882771</v>
      </c>
      <c r="G2520">
        <v>4039623</v>
      </c>
      <c r="H2520">
        <v>537486</v>
      </c>
      <c r="I2520">
        <v>11733</v>
      </c>
      <c r="J2520">
        <v>-897443</v>
      </c>
      <c r="K2520">
        <v>4398493</v>
      </c>
      <c r="L2520">
        <v>2206053</v>
      </c>
      <c r="M2520">
        <v>4768138</v>
      </c>
      <c r="N2520" s="6" t="str">
        <f t="shared" si="39"/>
        <v>B2_R1_C3Nouvelle-Aquitaine2035_2050FeuillusPrivé</v>
      </c>
    </row>
    <row r="2521" spans="1:14" x14ac:dyDescent="0.3">
      <c r="A2521" t="s">
        <v>223</v>
      </c>
      <c r="B2521" t="s">
        <v>55</v>
      </c>
      <c r="C2521" t="s">
        <v>215</v>
      </c>
      <c r="D2521" t="s">
        <v>114</v>
      </c>
      <c r="E2521" t="s">
        <v>113</v>
      </c>
      <c r="F2521">
        <v>72968</v>
      </c>
      <c r="G2521">
        <v>225767</v>
      </c>
      <c r="H2521">
        <v>34708</v>
      </c>
      <c r="I2521">
        <v>0</v>
      </c>
      <c r="J2521">
        <v>-39430</v>
      </c>
      <c r="K2521">
        <v>263927</v>
      </c>
      <c r="L2521">
        <v>109256</v>
      </c>
      <c r="M2521">
        <v>299718</v>
      </c>
      <c r="N2521" s="6" t="str">
        <f t="shared" si="39"/>
        <v>B2_R1_C3Nouvelle-Aquitaine2035_2050FeuillusPublic</v>
      </c>
    </row>
    <row r="2522" spans="1:14" x14ac:dyDescent="0.3">
      <c r="A2522" t="s">
        <v>223</v>
      </c>
      <c r="B2522" t="s">
        <v>58</v>
      </c>
      <c r="C2522" t="s">
        <v>214</v>
      </c>
      <c r="D2522" t="s">
        <v>115</v>
      </c>
      <c r="E2522" t="s">
        <v>112</v>
      </c>
      <c r="F2522">
        <v>4710561</v>
      </c>
      <c r="G2522">
        <v>1955731</v>
      </c>
      <c r="H2522">
        <v>163451</v>
      </c>
      <c r="I2522">
        <v>82442</v>
      </c>
      <c r="J2522">
        <v>699591</v>
      </c>
      <c r="K2522">
        <v>6812785</v>
      </c>
      <c r="L2522">
        <v>478604</v>
      </c>
      <c r="M2522">
        <v>9203169</v>
      </c>
      <c r="N2522" s="6" t="str">
        <f t="shared" si="39"/>
        <v>B2_R2_C1Nouvelle-Aquitaine2020_2035RésineuxPrivé</v>
      </c>
    </row>
    <row r="2523" spans="1:14" x14ac:dyDescent="0.3">
      <c r="A2523" t="s">
        <v>223</v>
      </c>
      <c r="B2523" t="s">
        <v>58</v>
      </c>
      <c r="C2523" t="s">
        <v>214</v>
      </c>
      <c r="D2523" t="s">
        <v>115</v>
      </c>
      <c r="E2523" t="s">
        <v>113</v>
      </c>
      <c r="F2523">
        <v>460249</v>
      </c>
      <c r="G2523">
        <v>169510</v>
      </c>
      <c r="H2523">
        <v>56192</v>
      </c>
      <c r="I2523">
        <v>6332</v>
      </c>
      <c r="J2523">
        <v>72802</v>
      </c>
      <c r="K2523">
        <v>638131</v>
      </c>
      <c r="L2523">
        <v>54465</v>
      </c>
      <c r="M2523">
        <v>886424</v>
      </c>
      <c r="N2523" s="6" t="str">
        <f t="shared" si="39"/>
        <v>B2_R2_C1Nouvelle-Aquitaine2020_2035RésineuxPublic</v>
      </c>
    </row>
    <row r="2524" spans="1:14" x14ac:dyDescent="0.3">
      <c r="A2524" t="s">
        <v>223</v>
      </c>
      <c r="B2524" t="s">
        <v>58</v>
      </c>
      <c r="C2524" t="s">
        <v>214</v>
      </c>
      <c r="D2524" t="s">
        <v>114</v>
      </c>
      <c r="E2524" t="s">
        <v>112</v>
      </c>
      <c r="F2524">
        <v>678817</v>
      </c>
      <c r="G2524">
        <v>3221895</v>
      </c>
      <c r="H2524">
        <v>106568</v>
      </c>
      <c r="I2524">
        <v>287079</v>
      </c>
      <c r="J2524">
        <v>618671</v>
      </c>
      <c r="K2524">
        <v>3550404</v>
      </c>
      <c r="L2524">
        <v>2059542</v>
      </c>
      <c r="M2524">
        <v>6578680</v>
      </c>
      <c r="N2524" s="6" t="str">
        <f t="shared" si="39"/>
        <v>B2_R2_C1Nouvelle-Aquitaine2020_2035FeuillusPrivé</v>
      </c>
    </row>
    <row r="2525" spans="1:14" x14ac:dyDescent="0.3">
      <c r="A2525" t="s">
        <v>223</v>
      </c>
      <c r="B2525" t="s">
        <v>58</v>
      </c>
      <c r="C2525" t="s">
        <v>214</v>
      </c>
      <c r="D2525" t="s">
        <v>114</v>
      </c>
      <c r="E2525" t="s">
        <v>113</v>
      </c>
      <c r="F2525">
        <v>46624</v>
      </c>
      <c r="G2525">
        <v>180651</v>
      </c>
      <c r="H2525">
        <v>13785</v>
      </c>
      <c r="I2525">
        <v>23491</v>
      </c>
      <c r="J2525">
        <v>53599</v>
      </c>
      <c r="K2525">
        <v>205361</v>
      </c>
      <c r="L2525">
        <v>68121</v>
      </c>
      <c r="M2525">
        <v>369145</v>
      </c>
      <c r="N2525" s="6" t="str">
        <f t="shared" si="39"/>
        <v>B2_R2_C1Nouvelle-Aquitaine2020_2035FeuillusPublic</v>
      </c>
    </row>
    <row r="2526" spans="1:14" x14ac:dyDescent="0.3">
      <c r="A2526" t="s">
        <v>223</v>
      </c>
      <c r="B2526" t="s">
        <v>58</v>
      </c>
      <c r="C2526" t="s">
        <v>215</v>
      </c>
      <c r="D2526" t="s">
        <v>115</v>
      </c>
      <c r="E2526" t="s">
        <v>112</v>
      </c>
      <c r="F2526">
        <v>6230135</v>
      </c>
      <c r="G2526">
        <v>2117636</v>
      </c>
      <c r="H2526">
        <v>258727</v>
      </c>
      <c r="I2526">
        <v>9188</v>
      </c>
      <c r="J2526">
        <v>225868</v>
      </c>
      <c r="K2526">
        <v>8531436</v>
      </c>
      <c r="L2526">
        <v>502097</v>
      </c>
      <c r="M2526">
        <v>9658519</v>
      </c>
      <c r="N2526" s="6" t="str">
        <f t="shared" si="39"/>
        <v>B2_R2_C1Nouvelle-Aquitaine2035_2050RésineuxPrivé</v>
      </c>
    </row>
    <row r="2527" spans="1:14" x14ac:dyDescent="0.3">
      <c r="A2527" t="s">
        <v>223</v>
      </c>
      <c r="B2527" t="s">
        <v>58</v>
      </c>
      <c r="C2527" t="s">
        <v>215</v>
      </c>
      <c r="D2527" t="s">
        <v>115</v>
      </c>
      <c r="E2527" t="s">
        <v>113</v>
      </c>
      <c r="F2527">
        <v>535770</v>
      </c>
      <c r="G2527">
        <v>174211</v>
      </c>
      <c r="H2527">
        <v>66332</v>
      </c>
      <c r="I2527">
        <v>548</v>
      </c>
      <c r="J2527">
        <v>31630</v>
      </c>
      <c r="K2527">
        <v>716665</v>
      </c>
      <c r="L2527">
        <v>53462</v>
      </c>
      <c r="M2527">
        <v>848060</v>
      </c>
      <c r="N2527" s="6" t="str">
        <f t="shared" si="39"/>
        <v>B2_R2_C1Nouvelle-Aquitaine2035_2050RésineuxPublic</v>
      </c>
    </row>
    <row r="2528" spans="1:14" x14ac:dyDescent="0.3">
      <c r="A2528" t="s">
        <v>223</v>
      </c>
      <c r="B2528" t="s">
        <v>58</v>
      </c>
      <c r="C2528" t="s">
        <v>215</v>
      </c>
      <c r="D2528" t="s">
        <v>114</v>
      </c>
      <c r="E2528" t="s">
        <v>112</v>
      </c>
      <c r="F2528">
        <v>849232</v>
      </c>
      <c r="G2528">
        <v>3981907</v>
      </c>
      <c r="H2528">
        <v>227066</v>
      </c>
      <c r="I2528">
        <v>2483</v>
      </c>
      <c r="J2528">
        <v>477774</v>
      </c>
      <c r="K2528">
        <v>4324492</v>
      </c>
      <c r="L2528">
        <v>1500662</v>
      </c>
      <c r="M2528">
        <v>6542525</v>
      </c>
      <c r="N2528" s="6" t="str">
        <f t="shared" si="39"/>
        <v>B2_R2_C1Nouvelle-Aquitaine2035_2050FeuillusPrivé</v>
      </c>
    </row>
    <row r="2529" spans="1:14" x14ac:dyDescent="0.3">
      <c r="A2529" t="s">
        <v>223</v>
      </c>
      <c r="B2529" t="s">
        <v>58</v>
      </c>
      <c r="C2529" t="s">
        <v>215</v>
      </c>
      <c r="D2529" t="s">
        <v>114</v>
      </c>
      <c r="E2529" t="s">
        <v>113</v>
      </c>
      <c r="F2529">
        <v>69484</v>
      </c>
      <c r="G2529">
        <v>214272</v>
      </c>
      <c r="H2529">
        <v>16419</v>
      </c>
      <c r="I2529">
        <v>0</v>
      </c>
      <c r="J2529">
        <v>36525</v>
      </c>
      <c r="K2529">
        <v>253094</v>
      </c>
      <c r="L2529">
        <v>66417</v>
      </c>
      <c r="M2529">
        <v>383700</v>
      </c>
      <c r="N2529" s="6" t="str">
        <f t="shared" si="39"/>
        <v>B2_R2_C1Nouvelle-Aquitaine2035_2050FeuillusPublic</v>
      </c>
    </row>
    <row r="2530" spans="1:14" x14ac:dyDescent="0.3">
      <c r="A2530" t="s">
        <v>223</v>
      </c>
      <c r="B2530" t="s">
        <v>59</v>
      </c>
      <c r="C2530" t="s">
        <v>214</v>
      </c>
      <c r="D2530" t="s">
        <v>115</v>
      </c>
      <c r="E2530" t="s">
        <v>112</v>
      </c>
      <c r="F2530">
        <v>4710561</v>
      </c>
      <c r="G2530">
        <v>1955731</v>
      </c>
      <c r="H2530">
        <v>163451</v>
      </c>
      <c r="I2530">
        <v>82442</v>
      </c>
      <c r="J2530">
        <v>699591</v>
      </c>
      <c r="K2530">
        <v>6812785</v>
      </c>
      <c r="L2530">
        <v>478604</v>
      </c>
      <c r="M2530">
        <v>9203169</v>
      </c>
      <c r="N2530" s="6" t="str">
        <f t="shared" si="39"/>
        <v>B2_R2_C2Nouvelle-Aquitaine2020_2035RésineuxPrivé</v>
      </c>
    </row>
    <row r="2531" spans="1:14" x14ac:dyDescent="0.3">
      <c r="A2531" t="s">
        <v>223</v>
      </c>
      <c r="B2531" t="s">
        <v>59</v>
      </c>
      <c r="C2531" t="s">
        <v>214</v>
      </c>
      <c r="D2531" t="s">
        <v>115</v>
      </c>
      <c r="E2531" t="s">
        <v>113</v>
      </c>
      <c r="F2531">
        <v>460249</v>
      </c>
      <c r="G2531">
        <v>169510</v>
      </c>
      <c r="H2531">
        <v>56192</v>
      </c>
      <c r="I2531">
        <v>6332</v>
      </c>
      <c r="J2531">
        <v>72802</v>
      </c>
      <c r="K2531">
        <v>638131</v>
      </c>
      <c r="L2531">
        <v>54465</v>
      </c>
      <c r="M2531">
        <v>886424</v>
      </c>
      <c r="N2531" s="6" t="str">
        <f t="shared" si="39"/>
        <v>B2_R2_C2Nouvelle-Aquitaine2020_2035RésineuxPublic</v>
      </c>
    </row>
    <row r="2532" spans="1:14" x14ac:dyDescent="0.3">
      <c r="A2532" t="s">
        <v>223</v>
      </c>
      <c r="B2532" t="s">
        <v>59</v>
      </c>
      <c r="C2532" t="s">
        <v>214</v>
      </c>
      <c r="D2532" t="s">
        <v>114</v>
      </c>
      <c r="E2532" t="s">
        <v>112</v>
      </c>
      <c r="F2532">
        <v>678817</v>
      </c>
      <c r="G2532">
        <v>3221895</v>
      </c>
      <c r="H2532">
        <v>106568</v>
      </c>
      <c r="I2532">
        <v>287079</v>
      </c>
      <c r="J2532">
        <v>618671</v>
      </c>
      <c r="K2532">
        <v>3550404</v>
      </c>
      <c r="L2532">
        <v>2059542</v>
      </c>
      <c r="M2532">
        <v>6578680</v>
      </c>
      <c r="N2532" s="6" t="str">
        <f t="shared" si="39"/>
        <v>B2_R2_C2Nouvelle-Aquitaine2020_2035FeuillusPrivé</v>
      </c>
    </row>
    <row r="2533" spans="1:14" x14ac:dyDescent="0.3">
      <c r="A2533" t="s">
        <v>223</v>
      </c>
      <c r="B2533" t="s">
        <v>59</v>
      </c>
      <c r="C2533" t="s">
        <v>214</v>
      </c>
      <c r="D2533" t="s">
        <v>114</v>
      </c>
      <c r="E2533" t="s">
        <v>113</v>
      </c>
      <c r="F2533">
        <v>46624</v>
      </c>
      <c r="G2533">
        <v>180651</v>
      </c>
      <c r="H2533">
        <v>13785</v>
      </c>
      <c r="I2533">
        <v>23491</v>
      </c>
      <c r="J2533">
        <v>53599</v>
      </c>
      <c r="K2533">
        <v>205361</v>
      </c>
      <c r="L2533">
        <v>68121</v>
      </c>
      <c r="M2533">
        <v>369145</v>
      </c>
      <c r="N2533" s="6" t="str">
        <f t="shared" si="39"/>
        <v>B2_R2_C2Nouvelle-Aquitaine2020_2035FeuillusPublic</v>
      </c>
    </row>
    <row r="2534" spans="1:14" x14ac:dyDescent="0.3">
      <c r="A2534" t="s">
        <v>223</v>
      </c>
      <c r="B2534" t="s">
        <v>59</v>
      </c>
      <c r="C2534" t="s">
        <v>215</v>
      </c>
      <c r="D2534" t="s">
        <v>115</v>
      </c>
      <c r="E2534" t="s">
        <v>112</v>
      </c>
      <c r="F2534">
        <v>6116257</v>
      </c>
      <c r="G2534">
        <v>2088149</v>
      </c>
      <c r="H2534">
        <v>415721</v>
      </c>
      <c r="I2534">
        <v>8980</v>
      </c>
      <c r="J2534">
        <v>-71170</v>
      </c>
      <c r="K2534">
        <v>8385465</v>
      </c>
      <c r="L2534">
        <v>794035</v>
      </c>
      <c r="M2534">
        <v>8952315</v>
      </c>
      <c r="N2534" s="6" t="str">
        <f t="shared" si="39"/>
        <v>B2_R2_C2Nouvelle-Aquitaine2035_2050RésineuxPrivé</v>
      </c>
    </row>
    <row r="2535" spans="1:14" x14ac:dyDescent="0.3">
      <c r="A2535" t="s">
        <v>223</v>
      </c>
      <c r="B2535" t="s">
        <v>59</v>
      </c>
      <c r="C2535" t="s">
        <v>215</v>
      </c>
      <c r="D2535" t="s">
        <v>115</v>
      </c>
      <c r="E2535" t="s">
        <v>113</v>
      </c>
      <c r="F2535">
        <v>545843</v>
      </c>
      <c r="G2535">
        <v>176874</v>
      </c>
      <c r="H2535">
        <v>102768</v>
      </c>
      <c r="I2535">
        <v>536</v>
      </c>
      <c r="J2535">
        <v>-7004</v>
      </c>
      <c r="K2535">
        <v>729842</v>
      </c>
      <c r="L2535">
        <v>80365</v>
      </c>
      <c r="M2535">
        <v>778238</v>
      </c>
      <c r="N2535" s="6" t="str">
        <f t="shared" si="39"/>
        <v>B2_R2_C2Nouvelle-Aquitaine2035_2050RésineuxPublic</v>
      </c>
    </row>
    <row r="2536" spans="1:14" x14ac:dyDescent="0.3">
      <c r="A2536" t="s">
        <v>223</v>
      </c>
      <c r="B2536" t="s">
        <v>59</v>
      </c>
      <c r="C2536" t="s">
        <v>215</v>
      </c>
      <c r="D2536" t="s">
        <v>114</v>
      </c>
      <c r="E2536" t="s">
        <v>112</v>
      </c>
      <c r="F2536">
        <v>846976</v>
      </c>
      <c r="G2536">
        <v>3940720</v>
      </c>
      <c r="H2536">
        <v>401470</v>
      </c>
      <c r="I2536">
        <v>2450</v>
      </c>
      <c r="J2536">
        <v>-576865</v>
      </c>
      <c r="K2536">
        <v>4288920</v>
      </c>
      <c r="L2536">
        <v>2602984</v>
      </c>
      <c r="M2536">
        <v>5593694</v>
      </c>
      <c r="N2536" s="6" t="str">
        <f t="shared" si="39"/>
        <v>B2_R2_C2Nouvelle-Aquitaine2035_2050FeuillusPrivé</v>
      </c>
    </row>
    <row r="2537" spans="1:14" x14ac:dyDescent="0.3">
      <c r="A2537" t="s">
        <v>223</v>
      </c>
      <c r="B2537" t="s">
        <v>59</v>
      </c>
      <c r="C2537" t="s">
        <v>215</v>
      </c>
      <c r="D2537" t="s">
        <v>114</v>
      </c>
      <c r="E2537" t="s">
        <v>113</v>
      </c>
      <c r="F2537">
        <v>70143</v>
      </c>
      <c r="G2537">
        <v>217239</v>
      </c>
      <c r="H2537">
        <v>30537</v>
      </c>
      <c r="I2537">
        <v>0</v>
      </c>
      <c r="J2537">
        <v>-15871</v>
      </c>
      <c r="K2537">
        <v>256199</v>
      </c>
      <c r="L2537">
        <v>117245</v>
      </c>
      <c r="M2537">
        <v>339339</v>
      </c>
      <c r="N2537" s="6" t="str">
        <f t="shared" si="39"/>
        <v>B2_R2_C2Nouvelle-Aquitaine2035_2050FeuillusPublic</v>
      </c>
    </row>
    <row r="2538" spans="1:14" x14ac:dyDescent="0.3">
      <c r="A2538" t="s">
        <v>223</v>
      </c>
      <c r="B2538" t="s">
        <v>61</v>
      </c>
      <c r="C2538" t="s">
        <v>214</v>
      </c>
      <c r="D2538" t="s">
        <v>115</v>
      </c>
      <c r="E2538" t="s">
        <v>112</v>
      </c>
      <c r="F2538">
        <v>4664826</v>
      </c>
      <c r="G2538">
        <v>1941100</v>
      </c>
      <c r="H2538">
        <v>259759</v>
      </c>
      <c r="I2538">
        <v>78311</v>
      </c>
      <c r="J2538">
        <v>370410</v>
      </c>
      <c r="K2538">
        <v>6751828</v>
      </c>
      <c r="L2538">
        <v>719169</v>
      </c>
      <c r="M2538">
        <v>8457616</v>
      </c>
      <c r="N2538" s="6" t="str">
        <f t="shared" si="39"/>
        <v>B2_R2_C3Nouvelle-Aquitaine2020_2035RésineuxPrivé</v>
      </c>
    </row>
    <row r="2539" spans="1:14" x14ac:dyDescent="0.3">
      <c r="A2539" t="s">
        <v>223</v>
      </c>
      <c r="B2539" t="s">
        <v>61</v>
      </c>
      <c r="C2539" t="s">
        <v>214</v>
      </c>
      <c r="D2539" t="s">
        <v>115</v>
      </c>
      <c r="E2539" t="s">
        <v>113</v>
      </c>
      <c r="F2539">
        <v>475067</v>
      </c>
      <c r="G2539">
        <v>174032</v>
      </c>
      <c r="H2539">
        <v>87517</v>
      </c>
      <c r="I2539">
        <v>5967</v>
      </c>
      <c r="J2539">
        <v>26502</v>
      </c>
      <c r="K2539">
        <v>658019</v>
      </c>
      <c r="L2539">
        <v>82814</v>
      </c>
      <c r="M2539">
        <v>806046</v>
      </c>
      <c r="N2539" s="6" t="str">
        <f t="shared" si="39"/>
        <v>B2_R2_C3Nouvelle-Aquitaine2020_2035RésineuxPublic</v>
      </c>
    </row>
    <row r="2540" spans="1:14" x14ac:dyDescent="0.3">
      <c r="A2540" t="s">
        <v>223</v>
      </c>
      <c r="B2540" t="s">
        <v>61</v>
      </c>
      <c r="C2540" t="s">
        <v>214</v>
      </c>
      <c r="D2540" t="s">
        <v>114</v>
      </c>
      <c r="E2540" t="s">
        <v>112</v>
      </c>
      <c r="F2540">
        <v>670375</v>
      </c>
      <c r="G2540">
        <v>3175034</v>
      </c>
      <c r="H2540">
        <v>161284</v>
      </c>
      <c r="I2540">
        <v>270404</v>
      </c>
      <c r="J2540">
        <v>-193340</v>
      </c>
      <c r="K2540">
        <v>3501777</v>
      </c>
      <c r="L2540">
        <v>2948463</v>
      </c>
      <c r="M2540">
        <v>5846535</v>
      </c>
      <c r="N2540" s="6" t="str">
        <f t="shared" si="39"/>
        <v>B2_R2_C3Nouvelle-Aquitaine2020_2035FeuillusPrivé</v>
      </c>
    </row>
    <row r="2541" spans="1:14" x14ac:dyDescent="0.3">
      <c r="A2541" t="s">
        <v>223</v>
      </c>
      <c r="B2541" t="s">
        <v>61</v>
      </c>
      <c r="C2541" t="s">
        <v>214</v>
      </c>
      <c r="D2541" t="s">
        <v>114</v>
      </c>
      <c r="E2541" t="s">
        <v>113</v>
      </c>
      <c r="F2541">
        <v>47284</v>
      </c>
      <c r="G2541">
        <v>183405</v>
      </c>
      <c r="H2541">
        <v>20887</v>
      </c>
      <c r="I2541">
        <v>22408</v>
      </c>
      <c r="J2541">
        <v>16121</v>
      </c>
      <c r="K2541">
        <v>208405</v>
      </c>
      <c r="L2541">
        <v>101451</v>
      </c>
      <c r="M2541">
        <v>334501</v>
      </c>
      <c r="N2541" s="6" t="str">
        <f t="shared" si="39"/>
        <v>B2_R2_C3Nouvelle-Aquitaine2020_2035FeuillusPublic</v>
      </c>
    </row>
    <row r="2542" spans="1:14" x14ac:dyDescent="0.3">
      <c r="A2542" t="s">
        <v>223</v>
      </c>
      <c r="B2542" t="s">
        <v>61</v>
      </c>
      <c r="C2542" t="s">
        <v>215</v>
      </c>
      <c r="D2542" t="s">
        <v>115</v>
      </c>
      <c r="E2542" t="s">
        <v>112</v>
      </c>
      <c r="F2542">
        <v>5560243</v>
      </c>
      <c r="G2542">
        <v>1968309</v>
      </c>
      <c r="H2542">
        <v>527063</v>
      </c>
      <c r="I2542">
        <v>7518</v>
      </c>
      <c r="J2542">
        <v>-311620</v>
      </c>
      <c r="K2542">
        <v>7696008</v>
      </c>
      <c r="L2542">
        <v>953343</v>
      </c>
      <c r="M2542">
        <v>7746881</v>
      </c>
      <c r="N2542" s="6" t="str">
        <f t="shared" si="39"/>
        <v>B2_R2_C3Nouvelle-Aquitaine2035_2050RésineuxPrivé</v>
      </c>
    </row>
    <row r="2543" spans="1:14" x14ac:dyDescent="0.3">
      <c r="A2543" t="s">
        <v>223</v>
      </c>
      <c r="B2543" t="s">
        <v>61</v>
      </c>
      <c r="C2543" t="s">
        <v>215</v>
      </c>
      <c r="D2543" t="s">
        <v>115</v>
      </c>
      <c r="E2543" t="s">
        <v>113</v>
      </c>
      <c r="F2543">
        <v>492569</v>
      </c>
      <c r="G2543">
        <v>164248</v>
      </c>
      <c r="H2543">
        <v>105437</v>
      </c>
      <c r="I2543">
        <v>446</v>
      </c>
      <c r="J2543">
        <v>-21692</v>
      </c>
      <c r="K2543">
        <v>663580</v>
      </c>
      <c r="L2543">
        <v>72169</v>
      </c>
      <c r="M2543">
        <v>664481</v>
      </c>
      <c r="N2543" s="6" t="str">
        <f t="shared" si="39"/>
        <v>B2_R2_C3Nouvelle-Aquitaine2035_2050RésineuxPublic</v>
      </c>
    </row>
    <row r="2544" spans="1:14" x14ac:dyDescent="0.3">
      <c r="A2544" t="s">
        <v>223</v>
      </c>
      <c r="B2544" t="s">
        <v>61</v>
      </c>
      <c r="C2544" t="s">
        <v>215</v>
      </c>
      <c r="D2544" t="s">
        <v>114</v>
      </c>
      <c r="E2544" t="s">
        <v>112</v>
      </c>
      <c r="F2544">
        <v>893460</v>
      </c>
      <c r="G2544">
        <v>4112751</v>
      </c>
      <c r="H2544">
        <v>552127</v>
      </c>
      <c r="I2544">
        <v>2222</v>
      </c>
      <c r="J2544">
        <v>-951682</v>
      </c>
      <c r="K2544">
        <v>4471116</v>
      </c>
      <c r="L2544">
        <v>2224398</v>
      </c>
      <c r="M2544">
        <v>4752968</v>
      </c>
      <c r="N2544" s="6" t="str">
        <f t="shared" si="39"/>
        <v>B2_R2_C3Nouvelle-Aquitaine2035_2050FeuillusPrivé</v>
      </c>
    </row>
    <row r="2545" spans="1:14" x14ac:dyDescent="0.3">
      <c r="A2545" t="s">
        <v>223</v>
      </c>
      <c r="B2545" t="s">
        <v>61</v>
      </c>
      <c r="C2545" t="s">
        <v>215</v>
      </c>
      <c r="D2545" t="s">
        <v>114</v>
      </c>
      <c r="E2545" t="s">
        <v>113</v>
      </c>
      <c r="F2545">
        <v>74290</v>
      </c>
      <c r="G2545">
        <v>228622</v>
      </c>
      <c r="H2545">
        <v>35266</v>
      </c>
      <c r="I2545">
        <v>0</v>
      </c>
      <c r="J2545">
        <v>-40695</v>
      </c>
      <c r="K2545">
        <v>267962</v>
      </c>
      <c r="L2545">
        <v>109895</v>
      </c>
      <c r="M2545">
        <v>301522</v>
      </c>
      <c r="N2545" s="6" t="str">
        <f t="shared" si="39"/>
        <v>B2_R2_C3Nouvelle-Aquitaine2035_2050FeuillusPublic</v>
      </c>
    </row>
    <row r="2546" spans="1:14" x14ac:dyDescent="0.3">
      <c r="A2546" t="s">
        <v>223</v>
      </c>
      <c r="B2546" t="s">
        <v>62</v>
      </c>
      <c r="C2546" t="s">
        <v>214</v>
      </c>
      <c r="D2546" t="s">
        <v>115</v>
      </c>
      <c r="E2546" t="s">
        <v>112</v>
      </c>
      <c r="F2546">
        <v>4756310</v>
      </c>
      <c r="G2546">
        <v>1978010</v>
      </c>
      <c r="H2546">
        <v>163663</v>
      </c>
      <c r="I2546">
        <v>148709</v>
      </c>
      <c r="J2546">
        <v>688113</v>
      </c>
      <c r="K2546">
        <v>6881476</v>
      </c>
      <c r="L2546">
        <v>492606</v>
      </c>
      <c r="M2546">
        <v>9254724</v>
      </c>
      <c r="N2546" s="6" t="str">
        <f t="shared" si="39"/>
        <v>B3_R1_C1Nouvelle-Aquitaine2020_2035RésineuxPrivé</v>
      </c>
    </row>
    <row r="2547" spans="1:14" x14ac:dyDescent="0.3">
      <c r="A2547" t="s">
        <v>223</v>
      </c>
      <c r="B2547" t="s">
        <v>62</v>
      </c>
      <c r="C2547" t="s">
        <v>214</v>
      </c>
      <c r="D2547" t="s">
        <v>115</v>
      </c>
      <c r="E2547" t="s">
        <v>113</v>
      </c>
      <c r="F2547">
        <v>465686</v>
      </c>
      <c r="G2547">
        <v>171544</v>
      </c>
      <c r="H2547">
        <v>55903</v>
      </c>
      <c r="I2547">
        <v>9222</v>
      </c>
      <c r="J2547">
        <v>71042</v>
      </c>
      <c r="K2547">
        <v>645774</v>
      </c>
      <c r="L2547">
        <v>55144</v>
      </c>
      <c r="M2547">
        <v>889586</v>
      </c>
      <c r="N2547" s="6" t="str">
        <f t="shared" si="39"/>
        <v>B3_R1_C1Nouvelle-Aquitaine2020_2035RésineuxPublic</v>
      </c>
    </row>
    <row r="2548" spans="1:14" x14ac:dyDescent="0.3">
      <c r="A2548" t="s">
        <v>223</v>
      </c>
      <c r="B2548" t="s">
        <v>62</v>
      </c>
      <c r="C2548" t="s">
        <v>214</v>
      </c>
      <c r="D2548" t="s">
        <v>114</v>
      </c>
      <c r="E2548" t="s">
        <v>112</v>
      </c>
      <c r="F2548">
        <v>750026</v>
      </c>
      <c r="G2548">
        <v>3634375</v>
      </c>
      <c r="H2548">
        <v>105444</v>
      </c>
      <c r="I2548">
        <v>800036</v>
      </c>
      <c r="J2548">
        <v>381151</v>
      </c>
      <c r="K2548">
        <v>3978065</v>
      </c>
      <c r="L2548">
        <v>2019292</v>
      </c>
      <c r="M2548">
        <v>6523636</v>
      </c>
      <c r="N2548" s="6" t="str">
        <f t="shared" si="39"/>
        <v>B3_R1_C1Nouvelle-Aquitaine2020_2035FeuillusPrivé</v>
      </c>
    </row>
    <row r="2549" spans="1:14" x14ac:dyDescent="0.3">
      <c r="A2549" t="s">
        <v>223</v>
      </c>
      <c r="B2549" t="s">
        <v>62</v>
      </c>
      <c r="C2549" t="s">
        <v>214</v>
      </c>
      <c r="D2549" t="s">
        <v>114</v>
      </c>
      <c r="E2549" t="s">
        <v>113</v>
      </c>
      <c r="F2549">
        <v>52760</v>
      </c>
      <c r="G2549">
        <v>198724</v>
      </c>
      <c r="H2549">
        <v>13638</v>
      </c>
      <c r="I2549">
        <v>47482</v>
      </c>
      <c r="J2549">
        <v>40848</v>
      </c>
      <c r="K2549">
        <v>227221</v>
      </c>
      <c r="L2549">
        <v>67920</v>
      </c>
      <c r="M2549">
        <v>366519</v>
      </c>
      <c r="N2549" s="6" t="str">
        <f t="shared" si="39"/>
        <v>B3_R1_C1Nouvelle-Aquitaine2020_2035FeuillusPublic</v>
      </c>
    </row>
    <row r="2550" spans="1:14" x14ac:dyDescent="0.3">
      <c r="A2550" t="s">
        <v>223</v>
      </c>
      <c r="B2550" t="s">
        <v>62</v>
      </c>
      <c r="C2550" t="s">
        <v>215</v>
      </c>
      <c r="D2550" t="s">
        <v>115</v>
      </c>
      <c r="E2550" t="s">
        <v>112</v>
      </c>
      <c r="F2550">
        <v>6318232</v>
      </c>
      <c r="G2550">
        <v>2150363</v>
      </c>
      <c r="H2550">
        <v>269394</v>
      </c>
      <c r="I2550">
        <v>43287</v>
      </c>
      <c r="J2550">
        <v>219179</v>
      </c>
      <c r="K2550">
        <v>8652731</v>
      </c>
      <c r="L2550">
        <v>508170</v>
      </c>
      <c r="M2550">
        <v>9767989</v>
      </c>
      <c r="N2550" s="6" t="str">
        <f t="shared" si="39"/>
        <v>B3_R1_C1Nouvelle-Aquitaine2035_2050RésineuxPrivé</v>
      </c>
    </row>
    <row r="2551" spans="1:14" x14ac:dyDescent="0.3">
      <c r="A2551" t="s">
        <v>223</v>
      </c>
      <c r="B2551" t="s">
        <v>62</v>
      </c>
      <c r="C2551" t="s">
        <v>215</v>
      </c>
      <c r="D2551" t="s">
        <v>115</v>
      </c>
      <c r="E2551" t="s">
        <v>113</v>
      </c>
      <c r="F2551">
        <v>537240</v>
      </c>
      <c r="G2551">
        <v>176435</v>
      </c>
      <c r="H2551">
        <v>67644</v>
      </c>
      <c r="I2551">
        <v>2670</v>
      </c>
      <c r="J2551">
        <v>34547</v>
      </c>
      <c r="K2551">
        <v>720776</v>
      </c>
      <c r="L2551">
        <v>51795</v>
      </c>
      <c r="M2551">
        <v>857900</v>
      </c>
      <c r="N2551" s="6" t="str">
        <f t="shared" si="39"/>
        <v>B3_R1_C1Nouvelle-Aquitaine2035_2050RésineuxPublic</v>
      </c>
    </row>
    <row r="2552" spans="1:14" x14ac:dyDescent="0.3">
      <c r="A2552" t="s">
        <v>223</v>
      </c>
      <c r="B2552" t="s">
        <v>62</v>
      </c>
      <c r="C2552" t="s">
        <v>215</v>
      </c>
      <c r="D2552" t="s">
        <v>114</v>
      </c>
      <c r="E2552" t="s">
        <v>112</v>
      </c>
      <c r="F2552">
        <v>944777</v>
      </c>
      <c r="G2552">
        <v>4552387</v>
      </c>
      <c r="H2552">
        <v>307850</v>
      </c>
      <c r="I2552">
        <v>13109</v>
      </c>
      <c r="J2552">
        <v>141798</v>
      </c>
      <c r="K2552">
        <v>4915804</v>
      </c>
      <c r="L2552">
        <v>1335294</v>
      </c>
      <c r="M2552">
        <v>6376886</v>
      </c>
      <c r="N2552" s="6" t="str">
        <f t="shared" si="39"/>
        <v>B3_R1_C1Nouvelle-Aquitaine2035_2050FeuillusPrivé</v>
      </c>
    </row>
    <row r="2553" spans="1:14" x14ac:dyDescent="0.3">
      <c r="A2553" t="s">
        <v>223</v>
      </c>
      <c r="B2553" t="s">
        <v>62</v>
      </c>
      <c r="C2553" t="s">
        <v>215</v>
      </c>
      <c r="D2553" t="s">
        <v>114</v>
      </c>
      <c r="E2553" t="s">
        <v>113</v>
      </c>
      <c r="F2553">
        <v>76781</v>
      </c>
      <c r="G2553">
        <v>239369</v>
      </c>
      <c r="H2553">
        <v>17965</v>
      </c>
      <c r="I2553">
        <v>0</v>
      </c>
      <c r="J2553">
        <v>18368</v>
      </c>
      <c r="K2553">
        <v>279540</v>
      </c>
      <c r="L2553">
        <v>62242</v>
      </c>
      <c r="M2553">
        <v>376228</v>
      </c>
      <c r="N2553" s="6" t="str">
        <f t="shared" si="39"/>
        <v>B3_R1_C1Nouvelle-Aquitaine2035_2050FeuillusPublic</v>
      </c>
    </row>
    <row r="2554" spans="1:14" x14ac:dyDescent="0.3">
      <c r="A2554" t="s">
        <v>223</v>
      </c>
      <c r="B2554" t="s">
        <v>64</v>
      </c>
      <c r="C2554" t="s">
        <v>214</v>
      </c>
      <c r="D2554" t="s">
        <v>115</v>
      </c>
      <c r="E2554" t="s">
        <v>112</v>
      </c>
      <c r="F2554">
        <v>4756310</v>
      </c>
      <c r="G2554">
        <v>1978010</v>
      </c>
      <c r="H2554">
        <v>163663</v>
      </c>
      <c r="I2554">
        <v>148709</v>
      </c>
      <c r="J2554">
        <v>688113</v>
      </c>
      <c r="K2554">
        <v>6881476</v>
      </c>
      <c r="L2554">
        <v>492606</v>
      </c>
      <c r="M2554">
        <v>9254724</v>
      </c>
      <c r="N2554" s="6" t="str">
        <f t="shared" si="39"/>
        <v>B3_R1_C2Nouvelle-Aquitaine2020_2035RésineuxPrivé</v>
      </c>
    </row>
    <row r="2555" spans="1:14" x14ac:dyDescent="0.3">
      <c r="A2555" t="s">
        <v>223</v>
      </c>
      <c r="B2555" t="s">
        <v>64</v>
      </c>
      <c r="C2555" t="s">
        <v>214</v>
      </c>
      <c r="D2555" t="s">
        <v>115</v>
      </c>
      <c r="E2555" t="s">
        <v>113</v>
      </c>
      <c r="F2555">
        <v>465686</v>
      </c>
      <c r="G2555">
        <v>171544</v>
      </c>
      <c r="H2555">
        <v>55903</v>
      </c>
      <c r="I2555">
        <v>9222</v>
      </c>
      <c r="J2555">
        <v>71042</v>
      </c>
      <c r="K2555">
        <v>645774</v>
      </c>
      <c r="L2555">
        <v>55144</v>
      </c>
      <c r="M2555">
        <v>889586</v>
      </c>
      <c r="N2555" s="6" t="str">
        <f t="shared" si="39"/>
        <v>B3_R1_C2Nouvelle-Aquitaine2020_2035RésineuxPublic</v>
      </c>
    </row>
    <row r="2556" spans="1:14" x14ac:dyDescent="0.3">
      <c r="A2556" t="s">
        <v>223</v>
      </c>
      <c r="B2556" t="s">
        <v>64</v>
      </c>
      <c r="C2556" t="s">
        <v>214</v>
      </c>
      <c r="D2556" t="s">
        <v>114</v>
      </c>
      <c r="E2556" t="s">
        <v>112</v>
      </c>
      <c r="F2556">
        <v>750026</v>
      </c>
      <c r="G2556">
        <v>3634375</v>
      </c>
      <c r="H2556">
        <v>105444</v>
      </c>
      <c r="I2556">
        <v>800036</v>
      </c>
      <c r="J2556">
        <v>381151</v>
      </c>
      <c r="K2556">
        <v>3978065</v>
      </c>
      <c r="L2556">
        <v>2019292</v>
      </c>
      <c r="M2556">
        <v>6523636</v>
      </c>
      <c r="N2556" s="6" t="str">
        <f t="shared" si="39"/>
        <v>B3_R1_C2Nouvelle-Aquitaine2020_2035FeuillusPrivé</v>
      </c>
    </row>
    <row r="2557" spans="1:14" x14ac:dyDescent="0.3">
      <c r="A2557" t="s">
        <v>223</v>
      </c>
      <c r="B2557" t="s">
        <v>64</v>
      </c>
      <c r="C2557" t="s">
        <v>214</v>
      </c>
      <c r="D2557" t="s">
        <v>114</v>
      </c>
      <c r="E2557" t="s">
        <v>113</v>
      </c>
      <c r="F2557">
        <v>52760</v>
      </c>
      <c r="G2557">
        <v>198724</v>
      </c>
      <c r="H2557">
        <v>13638</v>
      </c>
      <c r="I2557">
        <v>47482</v>
      </c>
      <c r="J2557">
        <v>40848</v>
      </c>
      <c r="K2557">
        <v>227221</v>
      </c>
      <c r="L2557">
        <v>67920</v>
      </c>
      <c r="M2557">
        <v>366519</v>
      </c>
      <c r="N2557" s="6" t="str">
        <f t="shared" si="39"/>
        <v>B3_R1_C2Nouvelle-Aquitaine2020_2035FeuillusPublic</v>
      </c>
    </row>
    <row r="2558" spans="1:14" x14ac:dyDescent="0.3">
      <c r="A2558" t="s">
        <v>223</v>
      </c>
      <c r="B2558" t="s">
        <v>64</v>
      </c>
      <c r="C2558" t="s">
        <v>215</v>
      </c>
      <c r="D2558" t="s">
        <v>115</v>
      </c>
      <c r="E2558" t="s">
        <v>112</v>
      </c>
      <c r="F2558">
        <v>6228557</v>
      </c>
      <c r="G2558">
        <v>2127807</v>
      </c>
      <c r="H2558">
        <v>436435</v>
      </c>
      <c r="I2558">
        <v>42288</v>
      </c>
      <c r="J2558">
        <v>-85102</v>
      </c>
      <c r="K2558">
        <v>8539402</v>
      </c>
      <c r="L2558">
        <v>786675</v>
      </c>
      <c r="M2558">
        <v>9058141</v>
      </c>
      <c r="N2558" s="6" t="str">
        <f t="shared" si="39"/>
        <v>B3_R1_C2Nouvelle-Aquitaine2035_2050RésineuxPrivé</v>
      </c>
    </row>
    <row r="2559" spans="1:14" x14ac:dyDescent="0.3">
      <c r="A2559" t="s">
        <v>223</v>
      </c>
      <c r="B2559" t="s">
        <v>64</v>
      </c>
      <c r="C2559" t="s">
        <v>215</v>
      </c>
      <c r="D2559" t="s">
        <v>115</v>
      </c>
      <c r="E2559" t="s">
        <v>113</v>
      </c>
      <c r="F2559">
        <v>546850</v>
      </c>
      <c r="G2559">
        <v>179493</v>
      </c>
      <c r="H2559">
        <v>103287</v>
      </c>
      <c r="I2559">
        <v>2609</v>
      </c>
      <c r="J2559">
        <v>-3475</v>
      </c>
      <c r="K2559">
        <v>734052</v>
      </c>
      <c r="L2559">
        <v>76946</v>
      </c>
      <c r="M2559">
        <v>788136</v>
      </c>
      <c r="N2559" s="6" t="str">
        <f t="shared" si="39"/>
        <v>B3_R1_C2Nouvelle-Aquitaine2035_2050RésineuxPublic</v>
      </c>
    </row>
    <row r="2560" spans="1:14" x14ac:dyDescent="0.3">
      <c r="A2560" t="s">
        <v>223</v>
      </c>
      <c r="B2560" t="s">
        <v>64</v>
      </c>
      <c r="C2560" t="s">
        <v>215</v>
      </c>
      <c r="D2560" t="s">
        <v>114</v>
      </c>
      <c r="E2560" t="s">
        <v>112</v>
      </c>
      <c r="F2560">
        <v>944867</v>
      </c>
      <c r="G2560">
        <v>4542454</v>
      </c>
      <c r="H2560">
        <v>544222</v>
      </c>
      <c r="I2560">
        <v>12939</v>
      </c>
      <c r="J2560">
        <v>-835055</v>
      </c>
      <c r="K2560">
        <v>4913713</v>
      </c>
      <c r="L2560">
        <v>2308806</v>
      </c>
      <c r="M2560">
        <v>5480418</v>
      </c>
      <c r="N2560" s="6" t="str">
        <f t="shared" si="39"/>
        <v>B3_R1_C2Nouvelle-Aquitaine2035_2050FeuillusPrivé</v>
      </c>
    </row>
    <row r="2561" spans="1:14" x14ac:dyDescent="0.3">
      <c r="A2561" t="s">
        <v>223</v>
      </c>
      <c r="B2561" t="s">
        <v>64</v>
      </c>
      <c r="C2561" t="s">
        <v>215</v>
      </c>
      <c r="D2561" t="s">
        <v>114</v>
      </c>
      <c r="E2561" t="s">
        <v>113</v>
      </c>
      <c r="F2561">
        <v>76689</v>
      </c>
      <c r="G2561">
        <v>239485</v>
      </c>
      <c r="H2561">
        <v>32764</v>
      </c>
      <c r="I2561">
        <v>0</v>
      </c>
      <c r="J2561">
        <v>-30198</v>
      </c>
      <c r="K2561">
        <v>279855</v>
      </c>
      <c r="L2561">
        <v>110801</v>
      </c>
      <c r="M2561">
        <v>333324</v>
      </c>
      <c r="N2561" s="6" t="str">
        <f t="shared" si="39"/>
        <v>B3_R1_C2Nouvelle-Aquitaine2035_2050FeuillusPublic</v>
      </c>
    </row>
    <row r="2562" spans="1:14" x14ac:dyDescent="0.3">
      <c r="A2562" t="s">
        <v>223</v>
      </c>
      <c r="B2562" t="s">
        <v>66</v>
      </c>
      <c r="C2562" t="s">
        <v>214</v>
      </c>
      <c r="D2562" t="s">
        <v>115</v>
      </c>
      <c r="E2562" t="s">
        <v>112</v>
      </c>
      <c r="F2562">
        <v>4697497</v>
      </c>
      <c r="G2562">
        <v>1958037</v>
      </c>
      <c r="H2562">
        <v>257298</v>
      </c>
      <c r="I2562">
        <v>143564</v>
      </c>
      <c r="J2562">
        <v>365143</v>
      </c>
      <c r="K2562">
        <v>6801457</v>
      </c>
      <c r="L2562">
        <v>738477</v>
      </c>
      <c r="M2562">
        <v>8513791</v>
      </c>
      <c r="N2562" s="6" t="str">
        <f t="shared" si="39"/>
        <v>B3_R1_C3Nouvelle-Aquitaine2020_2035RésineuxPrivé</v>
      </c>
    </row>
    <row r="2563" spans="1:14" x14ac:dyDescent="0.3">
      <c r="A2563" t="s">
        <v>223</v>
      </c>
      <c r="B2563" t="s">
        <v>66</v>
      </c>
      <c r="C2563" t="s">
        <v>214</v>
      </c>
      <c r="D2563" t="s">
        <v>115</v>
      </c>
      <c r="E2563" t="s">
        <v>113</v>
      </c>
      <c r="F2563">
        <v>479862</v>
      </c>
      <c r="G2563">
        <v>175708</v>
      </c>
      <c r="H2563">
        <v>87071</v>
      </c>
      <c r="I2563">
        <v>8752</v>
      </c>
      <c r="J2563">
        <v>25345</v>
      </c>
      <c r="K2563">
        <v>664619</v>
      </c>
      <c r="L2563">
        <v>83575</v>
      </c>
      <c r="M2563">
        <v>809973</v>
      </c>
      <c r="N2563" s="6" t="str">
        <f t="shared" ref="N2563:N2626" si="40">B2563&amp;A2563&amp;C2563&amp;D2563&amp;E2563</f>
        <v>B3_R1_C3Nouvelle-Aquitaine2020_2035RésineuxPublic</v>
      </c>
    </row>
    <row r="2564" spans="1:14" x14ac:dyDescent="0.3">
      <c r="A2564" t="s">
        <v>223</v>
      </c>
      <c r="B2564" t="s">
        <v>66</v>
      </c>
      <c r="C2564" t="s">
        <v>214</v>
      </c>
      <c r="D2564" t="s">
        <v>114</v>
      </c>
      <c r="E2564" t="s">
        <v>112</v>
      </c>
      <c r="F2564">
        <v>734877</v>
      </c>
      <c r="G2564">
        <v>3538208</v>
      </c>
      <c r="H2564">
        <v>151499</v>
      </c>
      <c r="I2564">
        <v>774285</v>
      </c>
      <c r="J2564">
        <v>-384445</v>
      </c>
      <c r="K2564">
        <v>3878816</v>
      </c>
      <c r="L2564">
        <v>2891935</v>
      </c>
      <c r="M2564">
        <v>5814322</v>
      </c>
      <c r="N2564" s="6" t="str">
        <f t="shared" si="40"/>
        <v>B3_R1_C3Nouvelle-Aquitaine2020_2035FeuillusPrivé</v>
      </c>
    </row>
    <row r="2565" spans="1:14" x14ac:dyDescent="0.3">
      <c r="A2565" t="s">
        <v>223</v>
      </c>
      <c r="B2565" t="s">
        <v>66</v>
      </c>
      <c r="C2565" t="s">
        <v>214</v>
      </c>
      <c r="D2565" t="s">
        <v>114</v>
      </c>
      <c r="E2565" t="s">
        <v>113</v>
      </c>
      <c r="F2565">
        <v>52934</v>
      </c>
      <c r="G2565">
        <v>199853</v>
      </c>
      <c r="H2565">
        <v>20525</v>
      </c>
      <c r="I2565">
        <v>45813</v>
      </c>
      <c r="J2565">
        <v>4923</v>
      </c>
      <c r="K2565">
        <v>228458</v>
      </c>
      <c r="L2565">
        <v>101049</v>
      </c>
      <c r="M2565">
        <v>332645</v>
      </c>
      <c r="N2565" s="6" t="str">
        <f t="shared" si="40"/>
        <v>B3_R1_C3Nouvelle-Aquitaine2020_2035FeuillusPublic</v>
      </c>
    </row>
    <row r="2566" spans="1:14" x14ac:dyDescent="0.3">
      <c r="A2566" t="s">
        <v>223</v>
      </c>
      <c r="B2566" t="s">
        <v>66</v>
      </c>
      <c r="C2566" t="s">
        <v>215</v>
      </c>
      <c r="D2566" t="s">
        <v>115</v>
      </c>
      <c r="E2566" t="s">
        <v>112</v>
      </c>
      <c r="F2566">
        <v>5699662</v>
      </c>
      <c r="G2566">
        <v>2026808</v>
      </c>
      <c r="H2566">
        <v>549157</v>
      </c>
      <c r="I2566">
        <v>35319</v>
      </c>
      <c r="J2566">
        <v>-351045</v>
      </c>
      <c r="K2566">
        <v>7897080</v>
      </c>
      <c r="L2566">
        <v>958479</v>
      </c>
      <c r="M2566">
        <v>7845303</v>
      </c>
      <c r="N2566" s="6" t="str">
        <f t="shared" si="40"/>
        <v>B3_R1_C3Nouvelle-Aquitaine2035_2050RésineuxPrivé</v>
      </c>
    </row>
    <row r="2567" spans="1:14" x14ac:dyDescent="0.3">
      <c r="A2567" t="s">
        <v>223</v>
      </c>
      <c r="B2567" t="s">
        <v>66</v>
      </c>
      <c r="C2567" t="s">
        <v>215</v>
      </c>
      <c r="D2567" t="s">
        <v>115</v>
      </c>
      <c r="E2567" t="s">
        <v>113</v>
      </c>
      <c r="F2567">
        <v>504257</v>
      </c>
      <c r="G2567">
        <v>171334</v>
      </c>
      <c r="H2567">
        <v>105661</v>
      </c>
      <c r="I2567">
        <v>2157</v>
      </c>
      <c r="J2567">
        <v>-23999</v>
      </c>
      <c r="K2567">
        <v>682410</v>
      </c>
      <c r="L2567">
        <v>68732</v>
      </c>
      <c r="M2567">
        <v>674262</v>
      </c>
      <c r="N2567" s="6" t="str">
        <f t="shared" si="40"/>
        <v>B3_R1_C3Nouvelle-Aquitaine2035_2050RésineuxPublic</v>
      </c>
    </row>
    <row r="2568" spans="1:14" x14ac:dyDescent="0.3">
      <c r="A2568" t="s">
        <v>223</v>
      </c>
      <c r="B2568" t="s">
        <v>66</v>
      </c>
      <c r="C2568" t="s">
        <v>215</v>
      </c>
      <c r="D2568" t="s">
        <v>114</v>
      </c>
      <c r="E2568" t="s">
        <v>112</v>
      </c>
      <c r="F2568">
        <v>978122</v>
      </c>
      <c r="G2568">
        <v>4551973</v>
      </c>
      <c r="H2568">
        <v>646892</v>
      </c>
      <c r="I2568">
        <v>11733</v>
      </c>
      <c r="J2568">
        <v>-1146765</v>
      </c>
      <c r="K2568">
        <v>4937119</v>
      </c>
      <c r="L2568">
        <v>2023413</v>
      </c>
      <c r="M2568">
        <v>4680302</v>
      </c>
      <c r="N2568" s="6" t="str">
        <f t="shared" si="40"/>
        <v>B3_R1_C3Nouvelle-Aquitaine2035_2050FeuillusPrivé</v>
      </c>
    </row>
    <row r="2569" spans="1:14" x14ac:dyDescent="0.3">
      <c r="A2569" t="s">
        <v>223</v>
      </c>
      <c r="B2569" t="s">
        <v>66</v>
      </c>
      <c r="C2569" t="s">
        <v>215</v>
      </c>
      <c r="D2569" t="s">
        <v>114</v>
      </c>
      <c r="E2569" t="s">
        <v>113</v>
      </c>
      <c r="F2569">
        <v>81949</v>
      </c>
      <c r="G2569">
        <v>253945</v>
      </c>
      <c r="H2569">
        <v>36781</v>
      </c>
      <c r="I2569">
        <v>0</v>
      </c>
      <c r="J2569">
        <v>-56322</v>
      </c>
      <c r="K2569">
        <v>296072</v>
      </c>
      <c r="L2569">
        <v>103161</v>
      </c>
      <c r="M2569">
        <v>296270</v>
      </c>
      <c r="N2569" s="6" t="str">
        <f t="shared" si="40"/>
        <v>B3_R1_C3Nouvelle-Aquitaine2035_2050FeuillusPublic</v>
      </c>
    </row>
    <row r="2570" spans="1:14" x14ac:dyDescent="0.3">
      <c r="A2570" t="s">
        <v>223</v>
      </c>
      <c r="B2570" t="s">
        <v>68</v>
      </c>
      <c r="C2570" t="s">
        <v>214</v>
      </c>
      <c r="D2570" t="s">
        <v>115</v>
      </c>
      <c r="E2570" t="s">
        <v>112</v>
      </c>
      <c r="F2570">
        <v>4836298</v>
      </c>
      <c r="G2570">
        <v>1996355</v>
      </c>
      <c r="H2570">
        <v>175798</v>
      </c>
      <c r="I2570">
        <v>80684</v>
      </c>
      <c r="J2570">
        <v>637981</v>
      </c>
      <c r="K2570">
        <v>6987330</v>
      </c>
      <c r="L2570">
        <v>458899</v>
      </c>
      <c r="M2570">
        <v>9167139</v>
      </c>
      <c r="N2570" s="6" t="str">
        <f t="shared" si="40"/>
        <v>B3_R2_C1Nouvelle-Aquitaine2020_2035RésineuxPrivé</v>
      </c>
    </row>
    <row r="2571" spans="1:14" x14ac:dyDescent="0.3">
      <c r="A2571" t="s">
        <v>223</v>
      </c>
      <c r="B2571" t="s">
        <v>68</v>
      </c>
      <c r="C2571" t="s">
        <v>214</v>
      </c>
      <c r="D2571" t="s">
        <v>115</v>
      </c>
      <c r="E2571" t="s">
        <v>113</v>
      </c>
      <c r="F2571">
        <v>465731</v>
      </c>
      <c r="G2571">
        <v>172564</v>
      </c>
      <c r="H2571">
        <v>56426</v>
      </c>
      <c r="I2571">
        <v>6305</v>
      </c>
      <c r="J2571">
        <v>69188</v>
      </c>
      <c r="K2571">
        <v>647056</v>
      </c>
      <c r="L2571">
        <v>53287</v>
      </c>
      <c r="M2571">
        <v>883519</v>
      </c>
      <c r="N2571" s="6" t="str">
        <f t="shared" si="40"/>
        <v>B3_R2_C1Nouvelle-Aquitaine2020_2035RésineuxPublic</v>
      </c>
    </row>
    <row r="2572" spans="1:14" x14ac:dyDescent="0.3">
      <c r="A2572" t="s">
        <v>223</v>
      </c>
      <c r="B2572" t="s">
        <v>68</v>
      </c>
      <c r="C2572" t="s">
        <v>214</v>
      </c>
      <c r="D2572" t="s">
        <v>114</v>
      </c>
      <c r="E2572" t="s">
        <v>112</v>
      </c>
      <c r="F2572">
        <v>723247</v>
      </c>
      <c r="G2572">
        <v>3502981</v>
      </c>
      <c r="H2572">
        <v>141389</v>
      </c>
      <c r="I2572">
        <v>285973</v>
      </c>
      <c r="J2572">
        <v>471839</v>
      </c>
      <c r="K2572">
        <v>3836937</v>
      </c>
      <c r="L2572">
        <v>2010633</v>
      </c>
      <c r="M2572">
        <v>6549571</v>
      </c>
      <c r="N2572" s="6" t="str">
        <f t="shared" si="40"/>
        <v>B3_R2_C1Nouvelle-Aquitaine2020_2035FeuillusPrivé</v>
      </c>
    </row>
    <row r="2573" spans="1:14" x14ac:dyDescent="0.3">
      <c r="A2573" t="s">
        <v>223</v>
      </c>
      <c r="B2573" t="s">
        <v>68</v>
      </c>
      <c r="C2573" t="s">
        <v>214</v>
      </c>
      <c r="D2573" t="s">
        <v>114</v>
      </c>
      <c r="E2573" t="s">
        <v>113</v>
      </c>
      <c r="F2573">
        <v>51588</v>
      </c>
      <c r="G2573">
        <v>197088</v>
      </c>
      <c r="H2573">
        <v>14797</v>
      </c>
      <c r="I2573">
        <v>23422</v>
      </c>
      <c r="J2573">
        <v>43088</v>
      </c>
      <c r="K2573">
        <v>223284</v>
      </c>
      <c r="L2573">
        <v>66821</v>
      </c>
      <c r="M2573">
        <v>367830</v>
      </c>
      <c r="N2573" s="6" t="str">
        <f t="shared" si="40"/>
        <v>B3_R2_C1Nouvelle-Aquitaine2020_2035FeuillusPublic</v>
      </c>
    </row>
    <row r="2574" spans="1:14" x14ac:dyDescent="0.3">
      <c r="A2574" t="s">
        <v>223</v>
      </c>
      <c r="B2574" t="s">
        <v>68</v>
      </c>
      <c r="C2574" t="s">
        <v>215</v>
      </c>
      <c r="D2574" t="s">
        <v>115</v>
      </c>
      <c r="E2574" t="s">
        <v>112</v>
      </c>
      <c r="F2574">
        <v>6265596</v>
      </c>
      <c r="G2574">
        <v>2142453</v>
      </c>
      <c r="H2574">
        <v>270421</v>
      </c>
      <c r="I2574">
        <v>9188</v>
      </c>
      <c r="J2574">
        <v>184852</v>
      </c>
      <c r="K2574">
        <v>8588646</v>
      </c>
      <c r="L2574">
        <v>476430</v>
      </c>
      <c r="M2574">
        <v>9580939</v>
      </c>
      <c r="N2574" s="6" t="str">
        <f t="shared" si="40"/>
        <v>B3_R2_C1Nouvelle-Aquitaine2035_2050RésineuxPrivé</v>
      </c>
    </row>
    <row r="2575" spans="1:14" x14ac:dyDescent="0.3">
      <c r="A2575" t="s">
        <v>223</v>
      </c>
      <c r="B2575" t="s">
        <v>68</v>
      </c>
      <c r="C2575" t="s">
        <v>215</v>
      </c>
      <c r="D2575" t="s">
        <v>115</v>
      </c>
      <c r="E2575" t="s">
        <v>113</v>
      </c>
      <c r="F2575">
        <v>535769</v>
      </c>
      <c r="G2575">
        <v>175930</v>
      </c>
      <c r="H2575">
        <v>67843</v>
      </c>
      <c r="I2575">
        <v>548</v>
      </c>
      <c r="J2575">
        <v>30162</v>
      </c>
      <c r="K2575">
        <v>718826</v>
      </c>
      <c r="L2575">
        <v>49063</v>
      </c>
      <c r="M2575">
        <v>840791</v>
      </c>
      <c r="N2575" s="6" t="str">
        <f t="shared" si="40"/>
        <v>B3_R2_C1Nouvelle-Aquitaine2035_2050RésineuxPublic</v>
      </c>
    </row>
    <row r="2576" spans="1:14" x14ac:dyDescent="0.3">
      <c r="A2576" t="s">
        <v>223</v>
      </c>
      <c r="B2576" t="s">
        <v>68</v>
      </c>
      <c r="C2576" t="s">
        <v>215</v>
      </c>
      <c r="D2576" t="s">
        <v>114</v>
      </c>
      <c r="E2576" t="s">
        <v>112</v>
      </c>
      <c r="F2576">
        <v>969456</v>
      </c>
      <c r="G2576">
        <v>4716641</v>
      </c>
      <c r="H2576">
        <v>326127</v>
      </c>
      <c r="I2576">
        <v>2483</v>
      </c>
      <c r="J2576">
        <v>56309</v>
      </c>
      <c r="K2576">
        <v>5082671</v>
      </c>
      <c r="L2576">
        <v>1348025</v>
      </c>
      <c r="M2576">
        <v>6392140</v>
      </c>
      <c r="N2576" s="6" t="str">
        <f t="shared" si="40"/>
        <v>B3_R2_C1Nouvelle-Aquitaine2035_2050FeuillusPrivé</v>
      </c>
    </row>
    <row r="2577" spans="1:14" x14ac:dyDescent="0.3">
      <c r="A2577" t="s">
        <v>223</v>
      </c>
      <c r="B2577" t="s">
        <v>68</v>
      </c>
      <c r="C2577" t="s">
        <v>215</v>
      </c>
      <c r="D2577" t="s">
        <v>114</v>
      </c>
      <c r="E2577" t="s">
        <v>113</v>
      </c>
      <c r="F2577">
        <v>78512</v>
      </c>
      <c r="G2577">
        <v>243778</v>
      </c>
      <c r="H2577">
        <v>18210</v>
      </c>
      <c r="I2577">
        <v>0</v>
      </c>
      <c r="J2577">
        <v>17484</v>
      </c>
      <c r="K2577">
        <v>285360</v>
      </c>
      <c r="L2577">
        <v>62760</v>
      </c>
      <c r="M2577">
        <v>380396</v>
      </c>
      <c r="N2577" s="6" t="str">
        <f t="shared" si="40"/>
        <v>B3_R2_C1Nouvelle-Aquitaine2035_2050FeuillusPublic</v>
      </c>
    </row>
    <row r="2578" spans="1:14" x14ac:dyDescent="0.3">
      <c r="A2578" t="s">
        <v>223</v>
      </c>
      <c r="B2578" t="s">
        <v>69</v>
      </c>
      <c r="C2578" t="s">
        <v>214</v>
      </c>
      <c r="D2578" t="s">
        <v>115</v>
      </c>
      <c r="E2578" t="s">
        <v>112</v>
      </c>
      <c r="F2578">
        <v>4836298</v>
      </c>
      <c r="G2578">
        <v>1996355</v>
      </c>
      <c r="H2578">
        <v>175798</v>
      </c>
      <c r="I2578">
        <v>80684</v>
      </c>
      <c r="J2578">
        <v>637981</v>
      </c>
      <c r="K2578">
        <v>6987330</v>
      </c>
      <c r="L2578">
        <v>458899</v>
      </c>
      <c r="M2578">
        <v>9167139</v>
      </c>
      <c r="N2578" s="6" t="str">
        <f t="shared" si="40"/>
        <v>B3_R2_C2Nouvelle-Aquitaine2020_2035RésineuxPrivé</v>
      </c>
    </row>
    <row r="2579" spans="1:14" x14ac:dyDescent="0.3">
      <c r="A2579" t="s">
        <v>223</v>
      </c>
      <c r="B2579" t="s">
        <v>69</v>
      </c>
      <c r="C2579" t="s">
        <v>214</v>
      </c>
      <c r="D2579" t="s">
        <v>115</v>
      </c>
      <c r="E2579" t="s">
        <v>113</v>
      </c>
      <c r="F2579">
        <v>465731</v>
      </c>
      <c r="G2579">
        <v>172564</v>
      </c>
      <c r="H2579">
        <v>56426</v>
      </c>
      <c r="I2579">
        <v>6305</v>
      </c>
      <c r="J2579">
        <v>69188</v>
      </c>
      <c r="K2579">
        <v>647056</v>
      </c>
      <c r="L2579">
        <v>53287</v>
      </c>
      <c r="M2579">
        <v>883519</v>
      </c>
      <c r="N2579" s="6" t="str">
        <f t="shared" si="40"/>
        <v>B3_R2_C2Nouvelle-Aquitaine2020_2035RésineuxPublic</v>
      </c>
    </row>
    <row r="2580" spans="1:14" x14ac:dyDescent="0.3">
      <c r="A2580" t="s">
        <v>223</v>
      </c>
      <c r="B2580" t="s">
        <v>69</v>
      </c>
      <c r="C2580" t="s">
        <v>214</v>
      </c>
      <c r="D2580" t="s">
        <v>114</v>
      </c>
      <c r="E2580" t="s">
        <v>112</v>
      </c>
      <c r="F2580">
        <v>723247</v>
      </c>
      <c r="G2580">
        <v>3502981</v>
      </c>
      <c r="H2580">
        <v>141389</v>
      </c>
      <c r="I2580">
        <v>285973</v>
      </c>
      <c r="J2580">
        <v>471839</v>
      </c>
      <c r="K2580">
        <v>3836937</v>
      </c>
      <c r="L2580">
        <v>2010633</v>
      </c>
      <c r="M2580">
        <v>6549571</v>
      </c>
      <c r="N2580" s="6" t="str">
        <f t="shared" si="40"/>
        <v>B3_R2_C2Nouvelle-Aquitaine2020_2035FeuillusPrivé</v>
      </c>
    </row>
    <row r="2581" spans="1:14" x14ac:dyDescent="0.3">
      <c r="A2581" t="s">
        <v>223</v>
      </c>
      <c r="B2581" t="s">
        <v>69</v>
      </c>
      <c r="C2581" t="s">
        <v>214</v>
      </c>
      <c r="D2581" t="s">
        <v>114</v>
      </c>
      <c r="E2581" t="s">
        <v>113</v>
      </c>
      <c r="F2581">
        <v>51588</v>
      </c>
      <c r="G2581">
        <v>197088</v>
      </c>
      <c r="H2581">
        <v>14797</v>
      </c>
      <c r="I2581">
        <v>23422</v>
      </c>
      <c r="J2581">
        <v>43088</v>
      </c>
      <c r="K2581">
        <v>223284</v>
      </c>
      <c r="L2581">
        <v>66821</v>
      </c>
      <c r="M2581">
        <v>367830</v>
      </c>
      <c r="N2581" s="6" t="str">
        <f t="shared" si="40"/>
        <v>B3_R2_C2Nouvelle-Aquitaine2020_2035FeuillusPublic</v>
      </c>
    </row>
    <row r="2582" spans="1:14" x14ac:dyDescent="0.3">
      <c r="A2582" t="s">
        <v>223</v>
      </c>
      <c r="B2582" t="s">
        <v>69</v>
      </c>
      <c r="C2582" t="s">
        <v>215</v>
      </c>
      <c r="D2582" t="s">
        <v>115</v>
      </c>
      <c r="E2582" t="s">
        <v>112</v>
      </c>
      <c r="F2582">
        <v>6166153</v>
      </c>
      <c r="G2582">
        <v>2116507</v>
      </c>
      <c r="H2582">
        <v>436983</v>
      </c>
      <c r="I2582">
        <v>8980</v>
      </c>
      <c r="J2582">
        <v>-109998</v>
      </c>
      <c r="K2582">
        <v>8462102</v>
      </c>
      <c r="L2582">
        <v>750882</v>
      </c>
      <c r="M2582">
        <v>8880995</v>
      </c>
      <c r="N2582" s="6" t="str">
        <f t="shared" si="40"/>
        <v>B3_R2_C2Nouvelle-Aquitaine2035_2050RésineuxPrivé</v>
      </c>
    </row>
    <row r="2583" spans="1:14" x14ac:dyDescent="0.3">
      <c r="A2583" t="s">
        <v>223</v>
      </c>
      <c r="B2583" t="s">
        <v>69</v>
      </c>
      <c r="C2583" t="s">
        <v>215</v>
      </c>
      <c r="D2583" t="s">
        <v>115</v>
      </c>
      <c r="E2583" t="s">
        <v>113</v>
      </c>
      <c r="F2583">
        <v>544799</v>
      </c>
      <c r="G2583">
        <v>178388</v>
      </c>
      <c r="H2583">
        <v>102934</v>
      </c>
      <c r="I2583">
        <v>536</v>
      </c>
      <c r="J2583">
        <v>-6729</v>
      </c>
      <c r="K2583">
        <v>730814</v>
      </c>
      <c r="L2583">
        <v>74179</v>
      </c>
      <c r="M2583">
        <v>773105</v>
      </c>
      <c r="N2583" s="6" t="str">
        <f t="shared" si="40"/>
        <v>B3_R2_C2Nouvelle-Aquitaine2035_2050RésineuxPublic</v>
      </c>
    </row>
    <row r="2584" spans="1:14" x14ac:dyDescent="0.3">
      <c r="A2584" t="s">
        <v>223</v>
      </c>
      <c r="B2584" t="s">
        <v>69</v>
      </c>
      <c r="C2584" t="s">
        <v>215</v>
      </c>
      <c r="D2584" t="s">
        <v>114</v>
      </c>
      <c r="E2584" t="s">
        <v>112</v>
      </c>
      <c r="F2584">
        <v>950780</v>
      </c>
      <c r="G2584">
        <v>4610968</v>
      </c>
      <c r="H2584">
        <v>556786</v>
      </c>
      <c r="I2584">
        <v>2450</v>
      </c>
      <c r="J2584">
        <v>-891989</v>
      </c>
      <c r="K2584">
        <v>4979746</v>
      </c>
      <c r="L2584">
        <v>2357727</v>
      </c>
      <c r="M2584">
        <v>5479528</v>
      </c>
      <c r="N2584" s="6" t="str">
        <f t="shared" si="40"/>
        <v>B3_R2_C2Nouvelle-Aquitaine2035_2050FeuillusPrivé</v>
      </c>
    </row>
    <row r="2585" spans="1:14" x14ac:dyDescent="0.3">
      <c r="A2585" t="s">
        <v>223</v>
      </c>
      <c r="B2585" t="s">
        <v>69</v>
      </c>
      <c r="C2585" t="s">
        <v>215</v>
      </c>
      <c r="D2585" t="s">
        <v>114</v>
      </c>
      <c r="E2585" t="s">
        <v>113</v>
      </c>
      <c r="F2585">
        <v>77955</v>
      </c>
      <c r="G2585">
        <v>242537</v>
      </c>
      <c r="H2585">
        <v>33211</v>
      </c>
      <c r="I2585">
        <v>0</v>
      </c>
      <c r="J2585">
        <v>-31028</v>
      </c>
      <c r="K2585">
        <v>284184</v>
      </c>
      <c r="L2585">
        <v>111735</v>
      </c>
      <c r="M2585">
        <v>336400</v>
      </c>
      <c r="N2585" s="6" t="str">
        <f t="shared" si="40"/>
        <v>B3_R2_C2Nouvelle-Aquitaine2035_2050FeuillusPublic</v>
      </c>
    </row>
    <row r="2586" spans="1:14" x14ac:dyDescent="0.3">
      <c r="A2586" t="s">
        <v>223</v>
      </c>
      <c r="B2586" t="s">
        <v>70</v>
      </c>
      <c r="C2586" t="s">
        <v>214</v>
      </c>
      <c r="D2586" t="s">
        <v>115</v>
      </c>
      <c r="E2586" t="s">
        <v>112</v>
      </c>
      <c r="F2586">
        <v>4779462</v>
      </c>
      <c r="G2586">
        <v>1978283</v>
      </c>
      <c r="H2586">
        <v>277559</v>
      </c>
      <c r="I2586">
        <v>76447</v>
      </c>
      <c r="J2586">
        <v>318449</v>
      </c>
      <c r="K2586">
        <v>6910916</v>
      </c>
      <c r="L2586">
        <v>692476</v>
      </c>
      <c r="M2586">
        <v>8429394</v>
      </c>
      <c r="N2586" s="6" t="str">
        <f t="shared" si="40"/>
        <v>B3_R2_C3Nouvelle-Aquitaine2020_2035RésineuxPrivé</v>
      </c>
    </row>
    <row r="2587" spans="1:14" x14ac:dyDescent="0.3">
      <c r="A2587" t="s">
        <v>223</v>
      </c>
      <c r="B2587" t="s">
        <v>70</v>
      </c>
      <c r="C2587" t="s">
        <v>214</v>
      </c>
      <c r="D2587" t="s">
        <v>115</v>
      </c>
      <c r="E2587" t="s">
        <v>113</v>
      </c>
      <c r="F2587">
        <v>480585</v>
      </c>
      <c r="G2587">
        <v>177037</v>
      </c>
      <c r="H2587">
        <v>87700</v>
      </c>
      <c r="I2587">
        <v>5941</v>
      </c>
      <c r="J2587">
        <v>23333</v>
      </c>
      <c r="K2587">
        <v>666922</v>
      </c>
      <c r="L2587">
        <v>81332</v>
      </c>
      <c r="M2587">
        <v>804071</v>
      </c>
      <c r="N2587" s="6" t="str">
        <f t="shared" si="40"/>
        <v>B3_R2_C3Nouvelle-Aquitaine2020_2035RésineuxPublic</v>
      </c>
    </row>
    <row r="2588" spans="1:14" x14ac:dyDescent="0.3">
      <c r="A2588" t="s">
        <v>223</v>
      </c>
      <c r="B2588" t="s">
        <v>70</v>
      </c>
      <c r="C2588" t="s">
        <v>214</v>
      </c>
      <c r="D2588" t="s">
        <v>114</v>
      </c>
      <c r="E2588" t="s">
        <v>112</v>
      </c>
      <c r="F2588">
        <v>711079</v>
      </c>
      <c r="G2588">
        <v>3440095</v>
      </c>
      <c r="H2588">
        <v>209449</v>
      </c>
      <c r="I2588">
        <v>268858</v>
      </c>
      <c r="J2588">
        <v>-316396</v>
      </c>
      <c r="K2588">
        <v>3772014</v>
      </c>
      <c r="L2588">
        <v>2879513</v>
      </c>
      <c r="M2588">
        <v>5825313</v>
      </c>
      <c r="N2588" s="6" t="str">
        <f t="shared" si="40"/>
        <v>B3_R2_C3Nouvelle-Aquitaine2020_2035FeuillusPrivé</v>
      </c>
    </row>
    <row r="2589" spans="1:14" x14ac:dyDescent="0.3">
      <c r="A2589" t="s">
        <v>223</v>
      </c>
      <c r="B2589" t="s">
        <v>70</v>
      </c>
      <c r="C2589" t="s">
        <v>214</v>
      </c>
      <c r="D2589" t="s">
        <v>114</v>
      </c>
      <c r="E2589" t="s">
        <v>113</v>
      </c>
      <c r="F2589">
        <v>51995</v>
      </c>
      <c r="G2589">
        <v>199374</v>
      </c>
      <c r="H2589">
        <v>22457</v>
      </c>
      <c r="I2589">
        <v>22341</v>
      </c>
      <c r="J2589">
        <v>6551</v>
      </c>
      <c r="K2589">
        <v>225795</v>
      </c>
      <c r="L2589">
        <v>99454</v>
      </c>
      <c r="M2589">
        <v>333499</v>
      </c>
      <c r="N2589" s="6" t="str">
        <f t="shared" si="40"/>
        <v>B3_R2_C3Nouvelle-Aquitaine2020_2035FeuillusPublic</v>
      </c>
    </row>
    <row r="2590" spans="1:14" x14ac:dyDescent="0.3">
      <c r="A2590" t="s">
        <v>223</v>
      </c>
      <c r="B2590" t="s">
        <v>70</v>
      </c>
      <c r="C2590" t="s">
        <v>215</v>
      </c>
      <c r="D2590" t="s">
        <v>115</v>
      </c>
      <c r="E2590" t="s">
        <v>112</v>
      </c>
      <c r="F2590">
        <v>5692411</v>
      </c>
      <c r="G2590">
        <v>2038760</v>
      </c>
      <c r="H2590">
        <v>563446</v>
      </c>
      <c r="I2590">
        <v>7518</v>
      </c>
      <c r="J2590">
        <v>-395470</v>
      </c>
      <c r="K2590">
        <v>7899161</v>
      </c>
      <c r="L2590">
        <v>882478</v>
      </c>
      <c r="M2590">
        <v>7654181</v>
      </c>
      <c r="N2590" s="6" t="str">
        <f t="shared" si="40"/>
        <v>B3_R2_C3Nouvelle-Aquitaine2035_2050RésineuxPrivé</v>
      </c>
    </row>
    <row r="2591" spans="1:14" x14ac:dyDescent="0.3">
      <c r="A2591" t="s">
        <v>223</v>
      </c>
      <c r="B2591" t="s">
        <v>70</v>
      </c>
      <c r="C2591" t="s">
        <v>215</v>
      </c>
      <c r="D2591" t="s">
        <v>115</v>
      </c>
      <c r="E2591" t="s">
        <v>113</v>
      </c>
      <c r="F2591">
        <v>501511</v>
      </c>
      <c r="G2591">
        <v>169783</v>
      </c>
      <c r="H2591">
        <v>106312</v>
      </c>
      <c r="I2591">
        <v>446</v>
      </c>
      <c r="J2591">
        <v>-26430</v>
      </c>
      <c r="K2591">
        <v>678000</v>
      </c>
      <c r="L2591">
        <v>64693</v>
      </c>
      <c r="M2591">
        <v>658987</v>
      </c>
      <c r="N2591" s="6" t="str">
        <f t="shared" si="40"/>
        <v>B3_R2_C3Nouvelle-Aquitaine2035_2050RésineuxPublic</v>
      </c>
    </row>
    <row r="2592" spans="1:14" x14ac:dyDescent="0.3">
      <c r="A2592" t="s">
        <v>223</v>
      </c>
      <c r="B2592" t="s">
        <v>70</v>
      </c>
      <c r="C2592" t="s">
        <v>215</v>
      </c>
      <c r="D2592" t="s">
        <v>114</v>
      </c>
      <c r="E2592" t="s">
        <v>112</v>
      </c>
      <c r="F2592">
        <v>984632</v>
      </c>
      <c r="G2592">
        <v>4606963</v>
      </c>
      <c r="H2592">
        <v>661092</v>
      </c>
      <c r="I2592">
        <v>2222</v>
      </c>
      <c r="J2592">
        <v>-1192296</v>
      </c>
      <c r="K2592">
        <v>4990940</v>
      </c>
      <c r="L2592">
        <v>2044437</v>
      </c>
      <c r="M2592">
        <v>4663882</v>
      </c>
      <c r="N2592" s="6" t="str">
        <f t="shared" si="40"/>
        <v>B3_R2_C3Nouvelle-Aquitaine2035_2050FeuillusPrivé</v>
      </c>
    </row>
    <row r="2593" spans="1:14" x14ac:dyDescent="0.3">
      <c r="A2593" t="s">
        <v>223</v>
      </c>
      <c r="B2593" t="s">
        <v>70</v>
      </c>
      <c r="C2593" t="s">
        <v>215</v>
      </c>
      <c r="D2593" t="s">
        <v>114</v>
      </c>
      <c r="E2593" t="s">
        <v>113</v>
      </c>
      <c r="F2593">
        <v>82725</v>
      </c>
      <c r="G2593">
        <v>256023</v>
      </c>
      <c r="H2593">
        <v>37288</v>
      </c>
      <c r="I2593">
        <v>0</v>
      </c>
      <c r="J2593">
        <v>-57465</v>
      </c>
      <c r="K2593">
        <v>299185</v>
      </c>
      <c r="L2593">
        <v>103954</v>
      </c>
      <c r="M2593">
        <v>297261</v>
      </c>
      <c r="N2593" s="6" t="str">
        <f t="shared" si="40"/>
        <v>B3_R2_C3Nouvelle-Aquitaine2035_2050FeuillusPublic</v>
      </c>
    </row>
    <row r="2594" spans="1:14" x14ac:dyDescent="0.3">
      <c r="A2594" t="s">
        <v>224</v>
      </c>
      <c r="B2594" t="s">
        <v>12</v>
      </c>
      <c r="C2594" t="s">
        <v>214</v>
      </c>
      <c r="D2594" t="s">
        <v>115</v>
      </c>
      <c r="E2594" t="s">
        <v>112</v>
      </c>
      <c r="F2594">
        <v>1034850</v>
      </c>
      <c r="G2594">
        <v>418635</v>
      </c>
      <c r="H2594">
        <v>56605</v>
      </c>
      <c r="I2594">
        <v>165366</v>
      </c>
      <c r="J2594">
        <v>115593</v>
      </c>
      <c r="K2594">
        <v>1517626</v>
      </c>
      <c r="L2594">
        <v>479480</v>
      </c>
      <c r="M2594">
        <v>2278305</v>
      </c>
      <c r="N2594" s="6" t="str">
        <f t="shared" si="40"/>
        <v>A1_R1_C1Occitanie2020_2035RésineuxPrivé</v>
      </c>
    </row>
    <row r="2595" spans="1:14" x14ac:dyDescent="0.3">
      <c r="A2595" t="s">
        <v>224</v>
      </c>
      <c r="B2595" t="s">
        <v>12</v>
      </c>
      <c r="C2595" t="s">
        <v>214</v>
      </c>
      <c r="D2595" t="s">
        <v>115</v>
      </c>
      <c r="E2595" t="s">
        <v>113</v>
      </c>
      <c r="F2595">
        <v>448182</v>
      </c>
      <c r="G2595">
        <v>202176</v>
      </c>
      <c r="H2595">
        <v>104132</v>
      </c>
      <c r="I2595">
        <v>99339</v>
      </c>
      <c r="J2595">
        <v>102121</v>
      </c>
      <c r="K2595">
        <v>681241</v>
      </c>
      <c r="L2595">
        <v>269132</v>
      </c>
      <c r="M2595">
        <v>1252528</v>
      </c>
      <c r="N2595" s="6" t="str">
        <f t="shared" si="40"/>
        <v>A1_R1_C1Occitanie2020_2035RésineuxPublic</v>
      </c>
    </row>
    <row r="2596" spans="1:14" x14ac:dyDescent="0.3">
      <c r="A2596" t="s">
        <v>224</v>
      </c>
      <c r="B2596" t="s">
        <v>12</v>
      </c>
      <c r="C2596" t="s">
        <v>214</v>
      </c>
      <c r="D2596" t="s">
        <v>114</v>
      </c>
      <c r="E2596" t="s">
        <v>112</v>
      </c>
      <c r="F2596">
        <v>237105</v>
      </c>
      <c r="G2596">
        <v>1538541</v>
      </c>
      <c r="H2596">
        <v>22686</v>
      </c>
      <c r="I2596">
        <v>461052</v>
      </c>
      <c r="J2596">
        <v>1477724</v>
      </c>
      <c r="K2596">
        <v>1590981</v>
      </c>
      <c r="L2596">
        <v>1787921</v>
      </c>
      <c r="M2596">
        <v>5782223</v>
      </c>
      <c r="N2596" s="6" t="str">
        <f t="shared" si="40"/>
        <v>A1_R1_C1Occitanie2020_2035FeuillusPrivé</v>
      </c>
    </row>
    <row r="2597" spans="1:14" x14ac:dyDescent="0.3">
      <c r="A2597" t="s">
        <v>224</v>
      </c>
      <c r="B2597" t="s">
        <v>12</v>
      </c>
      <c r="C2597" t="s">
        <v>214</v>
      </c>
      <c r="D2597" t="s">
        <v>114</v>
      </c>
      <c r="E2597" t="s">
        <v>113</v>
      </c>
      <c r="F2597">
        <v>82005</v>
      </c>
      <c r="G2597">
        <v>323375</v>
      </c>
      <c r="H2597">
        <v>24434</v>
      </c>
      <c r="I2597">
        <v>133752</v>
      </c>
      <c r="J2597">
        <v>226268</v>
      </c>
      <c r="K2597">
        <v>356204</v>
      </c>
      <c r="L2597">
        <v>221119</v>
      </c>
      <c r="M2597">
        <v>941843</v>
      </c>
      <c r="N2597" s="6" t="str">
        <f t="shared" si="40"/>
        <v>A1_R1_C1Occitanie2020_2035FeuillusPublic</v>
      </c>
    </row>
    <row r="2598" spans="1:14" x14ac:dyDescent="0.3">
      <c r="A2598" t="s">
        <v>224</v>
      </c>
      <c r="B2598" t="s">
        <v>12</v>
      </c>
      <c r="C2598" t="s">
        <v>215</v>
      </c>
      <c r="D2598" t="s">
        <v>115</v>
      </c>
      <c r="E2598" t="s">
        <v>112</v>
      </c>
      <c r="F2598">
        <v>1189313</v>
      </c>
      <c r="G2598">
        <v>434300</v>
      </c>
      <c r="H2598">
        <v>44869</v>
      </c>
      <c r="I2598">
        <v>43947</v>
      </c>
      <c r="J2598">
        <v>133924</v>
      </c>
      <c r="K2598">
        <v>1685394</v>
      </c>
      <c r="L2598">
        <v>321318</v>
      </c>
      <c r="M2598">
        <v>2330882</v>
      </c>
      <c r="N2598" s="6" t="str">
        <f t="shared" si="40"/>
        <v>A1_R1_C1Occitanie2035_2050RésineuxPrivé</v>
      </c>
    </row>
    <row r="2599" spans="1:14" x14ac:dyDescent="0.3">
      <c r="A2599" t="s">
        <v>224</v>
      </c>
      <c r="B2599" t="s">
        <v>12</v>
      </c>
      <c r="C2599" t="s">
        <v>215</v>
      </c>
      <c r="D2599" t="s">
        <v>115</v>
      </c>
      <c r="E2599" t="s">
        <v>113</v>
      </c>
      <c r="F2599">
        <v>489505</v>
      </c>
      <c r="G2599">
        <v>220429</v>
      </c>
      <c r="H2599">
        <v>97248</v>
      </c>
      <c r="I2599">
        <v>2082</v>
      </c>
      <c r="J2599">
        <v>102394</v>
      </c>
      <c r="K2599">
        <v>741214</v>
      </c>
      <c r="L2599">
        <v>206639</v>
      </c>
      <c r="M2599">
        <v>1240328</v>
      </c>
      <c r="N2599" s="6" t="str">
        <f t="shared" si="40"/>
        <v>A1_R1_C1Occitanie2035_2050RésineuxPublic</v>
      </c>
    </row>
    <row r="2600" spans="1:14" x14ac:dyDescent="0.3">
      <c r="A2600" t="s">
        <v>224</v>
      </c>
      <c r="B2600" t="s">
        <v>12</v>
      </c>
      <c r="C2600" t="s">
        <v>215</v>
      </c>
      <c r="D2600" t="s">
        <v>114</v>
      </c>
      <c r="E2600" t="s">
        <v>112</v>
      </c>
      <c r="F2600">
        <v>294940</v>
      </c>
      <c r="G2600">
        <v>1876549</v>
      </c>
      <c r="H2600">
        <v>33725</v>
      </c>
      <c r="I2600">
        <v>1194</v>
      </c>
      <c r="J2600">
        <v>1733374</v>
      </c>
      <c r="K2600">
        <v>1927816</v>
      </c>
      <c r="L2600">
        <v>1656518</v>
      </c>
      <c r="M2600">
        <v>6434026</v>
      </c>
      <c r="N2600" s="6" t="str">
        <f t="shared" si="40"/>
        <v>A1_R1_C1Occitanie2035_2050FeuillusPrivé</v>
      </c>
    </row>
    <row r="2601" spans="1:14" x14ac:dyDescent="0.3">
      <c r="A2601" t="s">
        <v>224</v>
      </c>
      <c r="B2601" t="s">
        <v>12</v>
      </c>
      <c r="C2601" t="s">
        <v>215</v>
      </c>
      <c r="D2601" t="s">
        <v>114</v>
      </c>
      <c r="E2601" t="s">
        <v>113</v>
      </c>
      <c r="F2601">
        <v>80841</v>
      </c>
      <c r="G2601">
        <v>337391</v>
      </c>
      <c r="H2601">
        <v>26802</v>
      </c>
      <c r="I2601">
        <v>34</v>
      </c>
      <c r="J2601">
        <v>253255</v>
      </c>
      <c r="K2601">
        <v>366259</v>
      </c>
      <c r="L2601">
        <v>210668</v>
      </c>
      <c r="M2601">
        <v>982096</v>
      </c>
      <c r="N2601" s="6" t="str">
        <f t="shared" si="40"/>
        <v>A1_R1_C1Occitanie2035_2050FeuillusPublic</v>
      </c>
    </row>
    <row r="2602" spans="1:14" x14ac:dyDescent="0.3">
      <c r="A2602" t="s">
        <v>224</v>
      </c>
      <c r="B2602" t="s">
        <v>14</v>
      </c>
      <c r="C2602" t="s">
        <v>214</v>
      </c>
      <c r="D2602" t="s">
        <v>115</v>
      </c>
      <c r="E2602" t="s">
        <v>112</v>
      </c>
      <c r="F2602">
        <v>1034850</v>
      </c>
      <c r="G2602">
        <v>418635</v>
      </c>
      <c r="H2602">
        <v>56605</v>
      </c>
      <c r="I2602">
        <v>165366</v>
      </c>
      <c r="J2602">
        <v>115593</v>
      </c>
      <c r="K2602">
        <v>1517626</v>
      </c>
      <c r="L2602">
        <v>479480</v>
      </c>
      <c r="M2602">
        <v>2278305</v>
      </c>
      <c r="N2602" s="6" t="str">
        <f t="shared" si="40"/>
        <v>A1_R1_C2Occitanie2020_2035RésineuxPrivé</v>
      </c>
    </row>
    <row r="2603" spans="1:14" x14ac:dyDescent="0.3">
      <c r="A2603" t="s">
        <v>224</v>
      </c>
      <c r="B2603" t="s">
        <v>14</v>
      </c>
      <c r="C2603" t="s">
        <v>214</v>
      </c>
      <c r="D2603" t="s">
        <v>115</v>
      </c>
      <c r="E2603" t="s">
        <v>113</v>
      </c>
      <c r="F2603">
        <v>448182</v>
      </c>
      <c r="G2603">
        <v>202176</v>
      </c>
      <c r="H2603">
        <v>104132</v>
      </c>
      <c r="I2603">
        <v>99339</v>
      </c>
      <c r="J2603">
        <v>102121</v>
      </c>
      <c r="K2603">
        <v>681241</v>
      </c>
      <c r="L2603">
        <v>269132</v>
      </c>
      <c r="M2603">
        <v>1252528</v>
      </c>
      <c r="N2603" s="6" t="str">
        <f t="shared" si="40"/>
        <v>A1_R1_C2Occitanie2020_2035RésineuxPublic</v>
      </c>
    </row>
    <row r="2604" spans="1:14" x14ac:dyDescent="0.3">
      <c r="A2604" t="s">
        <v>224</v>
      </c>
      <c r="B2604" t="s">
        <v>14</v>
      </c>
      <c r="C2604" t="s">
        <v>214</v>
      </c>
      <c r="D2604" t="s">
        <v>114</v>
      </c>
      <c r="E2604" t="s">
        <v>112</v>
      </c>
      <c r="F2604">
        <v>237105</v>
      </c>
      <c r="G2604">
        <v>1538541</v>
      </c>
      <c r="H2604">
        <v>22686</v>
      </c>
      <c r="I2604">
        <v>461052</v>
      </c>
      <c r="J2604">
        <v>1477724</v>
      </c>
      <c r="K2604">
        <v>1590981</v>
      </c>
      <c r="L2604">
        <v>1787921</v>
      </c>
      <c r="M2604">
        <v>5782223</v>
      </c>
      <c r="N2604" s="6" t="str">
        <f t="shared" si="40"/>
        <v>A1_R1_C2Occitanie2020_2035FeuillusPrivé</v>
      </c>
    </row>
    <row r="2605" spans="1:14" x14ac:dyDescent="0.3">
      <c r="A2605" t="s">
        <v>224</v>
      </c>
      <c r="B2605" t="s">
        <v>14</v>
      </c>
      <c r="C2605" t="s">
        <v>214</v>
      </c>
      <c r="D2605" t="s">
        <v>114</v>
      </c>
      <c r="E2605" t="s">
        <v>113</v>
      </c>
      <c r="F2605">
        <v>82005</v>
      </c>
      <c r="G2605">
        <v>323375</v>
      </c>
      <c r="H2605">
        <v>24434</v>
      </c>
      <c r="I2605">
        <v>133752</v>
      </c>
      <c r="J2605">
        <v>226268</v>
      </c>
      <c r="K2605">
        <v>356204</v>
      </c>
      <c r="L2605">
        <v>221119</v>
      </c>
      <c r="M2605">
        <v>941843</v>
      </c>
      <c r="N2605" s="6" t="str">
        <f t="shared" si="40"/>
        <v>A1_R1_C2Occitanie2020_2035FeuillusPublic</v>
      </c>
    </row>
    <row r="2606" spans="1:14" x14ac:dyDescent="0.3">
      <c r="A2606" t="s">
        <v>224</v>
      </c>
      <c r="B2606" t="s">
        <v>14</v>
      </c>
      <c r="C2606" t="s">
        <v>215</v>
      </c>
      <c r="D2606" t="s">
        <v>115</v>
      </c>
      <c r="E2606" t="s">
        <v>112</v>
      </c>
      <c r="F2606">
        <v>693641</v>
      </c>
      <c r="G2606">
        <v>263394</v>
      </c>
      <c r="H2606">
        <v>33489</v>
      </c>
      <c r="I2606">
        <v>43002</v>
      </c>
      <c r="J2606">
        <v>187420</v>
      </c>
      <c r="K2606">
        <v>991984</v>
      </c>
      <c r="L2606">
        <v>639805</v>
      </c>
      <c r="M2606">
        <v>2152846</v>
      </c>
      <c r="N2606" s="6" t="str">
        <f t="shared" si="40"/>
        <v>A1_R1_C2Occitanie2035_2050RésineuxPrivé</v>
      </c>
    </row>
    <row r="2607" spans="1:14" x14ac:dyDescent="0.3">
      <c r="A2607" t="s">
        <v>224</v>
      </c>
      <c r="B2607" t="s">
        <v>14</v>
      </c>
      <c r="C2607" t="s">
        <v>215</v>
      </c>
      <c r="D2607" t="s">
        <v>115</v>
      </c>
      <c r="E2607" t="s">
        <v>113</v>
      </c>
      <c r="F2607">
        <v>296653</v>
      </c>
      <c r="G2607">
        <v>128257</v>
      </c>
      <c r="H2607">
        <v>112655</v>
      </c>
      <c r="I2607">
        <v>2035</v>
      </c>
      <c r="J2607">
        <v>70586</v>
      </c>
      <c r="K2607">
        <v>444089</v>
      </c>
      <c r="L2607">
        <v>462459</v>
      </c>
      <c r="M2607">
        <v>1103996</v>
      </c>
      <c r="N2607" s="6" t="str">
        <f t="shared" si="40"/>
        <v>A1_R1_C2Occitanie2035_2050RésineuxPublic</v>
      </c>
    </row>
    <row r="2608" spans="1:14" x14ac:dyDescent="0.3">
      <c r="A2608" t="s">
        <v>224</v>
      </c>
      <c r="B2608" t="s">
        <v>14</v>
      </c>
      <c r="C2608" t="s">
        <v>215</v>
      </c>
      <c r="D2608" t="s">
        <v>114</v>
      </c>
      <c r="E2608" t="s">
        <v>112</v>
      </c>
      <c r="F2608">
        <v>217469</v>
      </c>
      <c r="G2608">
        <v>1308289</v>
      </c>
      <c r="H2608">
        <v>20378</v>
      </c>
      <c r="I2608">
        <v>1171</v>
      </c>
      <c r="J2608">
        <v>891036</v>
      </c>
      <c r="K2608">
        <v>1360763</v>
      </c>
      <c r="L2608">
        <v>2977237</v>
      </c>
      <c r="M2608">
        <v>5626446</v>
      </c>
      <c r="N2608" s="6" t="str">
        <f t="shared" si="40"/>
        <v>A1_R1_C2Occitanie2035_2050FeuillusPrivé</v>
      </c>
    </row>
    <row r="2609" spans="1:14" x14ac:dyDescent="0.3">
      <c r="A2609" t="s">
        <v>224</v>
      </c>
      <c r="B2609" t="s">
        <v>14</v>
      </c>
      <c r="C2609" t="s">
        <v>215</v>
      </c>
      <c r="D2609" t="s">
        <v>114</v>
      </c>
      <c r="E2609" t="s">
        <v>113</v>
      </c>
      <c r="F2609">
        <v>40967</v>
      </c>
      <c r="G2609">
        <v>192286</v>
      </c>
      <c r="H2609">
        <v>30706</v>
      </c>
      <c r="I2609">
        <v>33</v>
      </c>
      <c r="J2609">
        <v>186094</v>
      </c>
      <c r="K2609">
        <v>205963</v>
      </c>
      <c r="L2609">
        <v>399291</v>
      </c>
      <c r="M2609">
        <v>882119</v>
      </c>
      <c r="N2609" s="6" t="str">
        <f t="shared" si="40"/>
        <v>A1_R1_C2Occitanie2035_2050FeuillusPublic</v>
      </c>
    </row>
    <row r="2610" spans="1:14" x14ac:dyDescent="0.3">
      <c r="A2610" t="s">
        <v>224</v>
      </c>
      <c r="B2610" t="s">
        <v>15</v>
      </c>
      <c r="C2610" t="s">
        <v>214</v>
      </c>
      <c r="D2610" t="s">
        <v>115</v>
      </c>
      <c r="E2610" t="s">
        <v>112</v>
      </c>
      <c r="F2610">
        <v>579823</v>
      </c>
      <c r="G2610">
        <v>253784</v>
      </c>
      <c r="H2610">
        <v>34536</v>
      </c>
      <c r="I2610">
        <v>176438</v>
      </c>
      <c r="J2610">
        <v>172304</v>
      </c>
      <c r="K2610">
        <v>868737</v>
      </c>
      <c r="L2610">
        <v>749865</v>
      </c>
      <c r="M2610">
        <v>2110265</v>
      </c>
      <c r="N2610" s="6" t="str">
        <f t="shared" si="40"/>
        <v>A1_R1_C3Occitanie2020_2035RésineuxPrivé</v>
      </c>
    </row>
    <row r="2611" spans="1:14" x14ac:dyDescent="0.3">
      <c r="A2611" t="s">
        <v>224</v>
      </c>
      <c r="B2611" t="s">
        <v>15</v>
      </c>
      <c r="C2611" t="s">
        <v>214</v>
      </c>
      <c r="D2611" t="s">
        <v>115</v>
      </c>
      <c r="E2611" t="s">
        <v>113</v>
      </c>
      <c r="F2611">
        <v>322124</v>
      </c>
      <c r="G2611">
        <v>137834</v>
      </c>
      <c r="H2611">
        <v>107824</v>
      </c>
      <c r="I2611">
        <v>98757</v>
      </c>
      <c r="J2611">
        <v>72615</v>
      </c>
      <c r="K2611">
        <v>482504</v>
      </c>
      <c r="L2611">
        <v>437833</v>
      </c>
      <c r="M2611">
        <v>1137037</v>
      </c>
      <c r="N2611" s="6" t="str">
        <f t="shared" si="40"/>
        <v>A1_R1_C3Occitanie2020_2035RésineuxPublic</v>
      </c>
    </row>
    <row r="2612" spans="1:14" x14ac:dyDescent="0.3">
      <c r="A2612" t="s">
        <v>224</v>
      </c>
      <c r="B2612" t="s">
        <v>15</v>
      </c>
      <c r="C2612" t="s">
        <v>214</v>
      </c>
      <c r="D2612" t="s">
        <v>114</v>
      </c>
      <c r="E2612" t="s">
        <v>112</v>
      </c>
      <c r="F2612">
        <v>178664</v>
      </c>
      <c r="G2612">
        <v>1070204</v>
      </c>
      <c r="H2612">
        <v>14041</v>
      </c>
      <c r="I2612">
        <v>456226</v>
      </c>
      <c r="J2612">
        <v>934610</v>
      </c>
      <c r="K2612">
        <v>1124495</v>
      </c>
      <c r="L2612">
        <v>2676718</v>
      </c>
      <c r="M2612">
        <v>5193151</v>
      </c>
      <c r="N2612" s="6" t="str">
        <f t="shared" si="40"/>
        <v>A1_R1_C3Occitanie2020_2035FeuillusPrivé</v>
      </c>
    </row>
    <row r="2613" spans="1:14" x14ac:dyDescent="0.3">
      <c r="A2613" t="s">
        <v>224</v>
      </c>
      <c r="B2613" t="s">
        <v>15</v>
      </c>
      <c r="C2613" t="s">
        <v>214</v>
      </c>
      <c r="D2613" t="s">
        <v>114</v>
      </c>
      <c r="E2613" t="s">
        <v>113</v>
      </c>
      <c r="F2613">
        <v>58447</v>
      </c>
      <c r="G2613">
        <v>224668</v>
      </c>
      <c r="H2613">
        <v>24049</v>
      </c>
      <c r="I2613">
        <v>132119</v>
      </c>
      <c r="J2613">
        <v>176353</v>
      </c>
      <c r="K2613">
        <v>249900</v>
      </c>
      <c r="L2613">
        <v>341039</v>
      </c>
      <c r="M2613">
        <v>860946</v>
      </c>
      <c r="N2613" s="6" t="str">
        <f t="shared" si="40"/>
        <v>A1_R1_C3Occitanie2020_2035FeuillusPublic</v>
      </c>
    </row>
    <row r="2614" spans="1:14" x14ac:dyDescent="0.3">
      <c r="A2614" t="s">
        <v>224</v>
      </c>
      <c r="B2614" t="s">
        <v>15</v>
      </c>
      <c r="C2614" t="s">
        <v>215</v>
      </c>
      <c r="D2614" t="s">
        <v>115</v>
      </c>
      <c r="E2614" t="s">
        <v>112</v>
      </c>
      <c r="F2614">
        <v>531515</v>
      </c>
      <c r="G2614">
        <v>200122</v>
      </c>
      <c r="H2614">
        <v>22357</v>
      </c>
      <c r="I2614">
        <v>36180</v>
      </c>
      <c r="J2614">
        <v>195632</v>
      </c>
      <c r="K2614">
        <v>756196</v>
      </c>
      <c r="L2614">
        <v>746619</v>
      </c>
      <c r="M2614">
        <v>2075686</v>
      </c>
      <c r="N2614" s="6" t="str">
        <f t="shared" si="40"/>
        <v>A1_R1_C3Occitanie2035_2050RésineuxPrivé</v>
      </c>
    </row>
    <row r="2615" spans="1:14" x14ac:dyDescent="0.3">
      <c r="A2615" t="s">
        <v>224</v>
      </c>
      <c r="B2615" t="s">
        <v>15</v>
      </c>
      <c r="C2615" t="s">
        <v>215</v>
      </c>
      <c r="D2615" t="s">
        <v>115</v>
      </c>
      <c r="E2615" t="s">
        <v>113</v>
      </c>
      <c r="F2615">
        <v>222833</v>
      </c>
      <c r="G2615">
        <v>93262</v>
      </c>
      <c r="H2615">
        <v>90939</v>
      </c>
      <c r="I2615">
        <v>1688</v>
      </c>
      <c r="J2615">
        <v>65963</v>
      </c>
      <c r="K2615">
        <v>330209</v>
      </c>
      <c r="L2615">
        <v>503281</v>
      </c>
      <c r="M2615">
        <v>1018169</v>
      </c>
      <c r="N2615" s="6" t="str">
        <f t="shared" si="40"/>
        <v>A1_R1_C3Occitanie2035_2050RésineuxPublic</v>
      </c>
    </row>
    <row r="2616" spans="1:14" x14ac:dyDescent="0.3">
      <c r="A2616" t="s">
        <v>224</v>
      </c>
      <c r="B2616" t="s">
        <v>15</v>
      </c>
      <c r="C2616" t="s">
        <v>215</v>
      </c>
      <c r="D2616" t="s">
        <v>114</v>
      </c>
      <c r="E2616" t="s">
        <v>112</v>
      </c>
      <c r="F2616">
        <v>185742</v>
      </c>
      <c r="G2616">
        <v>1065793</v>
      </c>
      <c r="H2616">
        <v>16785</v>
      </c>
      <c r="I2616">
        <v>1033</v>
      </c>
      <c r="J2616">
        <v>527805</v>
      </c>
      <c r="K2616">
        <v>1115949</v>
      </c>
      <c r="L2616">
        <v>3119739</v>
      </c>
      <c r="M2616">
        <v>4888615</v>
      </c>
      <c r="N2616" s="6" t="str">
        <f t="shared" si="40"/>
        <v>A1_R1_C3Occitanie2035_2050FeuillusPrivé</v>
      </c>
    </row>
    <row r="2617" spans="1:14" x14ac:dyDescent="0.3">
      <c r="A2617" t="s">
        <v>224</v>
      </c>
      <c r="B2617" t="s">
        <v>15</v>
      </c>
      <c r="C2617" t="s">
        <v>215</v>
      </c>
      <c r="D2617" t="s">
        <v>114</v>
      </c>
      <c r="E2617" t="s">
        <v>113</v>
      </c>
      <c r="F2617">
        <v>26933</v>
      </c>
      <c r="G2617">
        <v>135598</v>
      </c>
      <c r="H2617">
        <v>27437</v>
      </c>
      <c r="I2617">
        <v>28</v>
      </c>
      <c r="J2617">
        <v>163805</v>
      </c>
      <c r="K2617">
        <v>143924</v>
      </c>
      <c r="L2617">
        <v>414915</v>
      </c>
      <c r="M2617">
        <v>803052</v>
      </c>
      <c r="N2617" s="6" t="str">
        <f t="shared" si="40"/>
        <v>A1_R1_C3Occitanie2035_2050FeuillusPublic</v>
      </c>
    </row>
    <row r="2618" spans="1:14" x14ac:dyDescent="0.3">
      <c r="A2618" t="s">
        <v>224</v>
      </c>
      <c r="B2618" t="s">
        <v>16</v>
      </c>
      <c r="C2618" t="s">
        <v>214</v>
      </c>
      <c r="D2618" t="s">
        <v>115</v>
      </c>
      <c r="E2618" t="s">
        <v>112</v>
      </c>
      <c r="F2618">
        <v>1041170</v>
      </c>
      <c r="G2618">
        <v>421523</v>
      </c>
      <c r="H2618">
        <v>56531</v>
      </c>
      <c r="I2618">
        <v>142625</v>
      </c>
      <c r="J2618">
        <v>95127</v>
      </c>
      <c r="K2618">
        <v>1527242</v>
      </c>
      <c r="L2618">
        <v>465152</v>
      </c>
      <c r="M2618">
        <v>2214518</v>
      </c>
      <c r="N2618" s="6" t="str">
        <f t="shared" si="40"/>
        <v>A1_R2_C1Occitanie2020_2035RésineuxPrivé</v>
      </c>
    </row>
    <row r="2619" spans="1:14" x14ac:dyDescent="0.3">
      <c r="A2619" t="s">
        <v>224</v>
      </c>
      <c r="B2619" t="s">
        <v>16</v>
      </c>
      <c r="C2619" t="s">
        <v>214</v>
      </c>
      <c r="D2619" t="s">
        <v>115</v>
      </c>
      <c r="E2619" t="s">
        <v>113</v>
      </c>
      <c r="F2619">
        <v>431358</v>
      </c>
      <c r="G2619">
        <v>194051</v>
      </c>
      <c r="H2619">
        <v>104427</v>
      </c>
      <c r="I2619">
        <v>57496</v>
      </c>
      <c r="J2619">
        <v>108787</v>
      </c>
      <c r="K2619">
        <v>655138</v>
      </c>
      <c r="L2619">
        <v>267909</v>
      </c>
      <c r="M2619">
        <v>1246961</v>
      </c>
      <c r="N2619" s="6" t="str">
        <f t="shared" si="40"/>
        <v>A1_R2_C1Occitanie2020_2035RésineuxPublic</v>
      </c>
    </row>
    <row r="2620" spans="1:14" x14ac:dyDescent="0.3">
      <c r="A2620" t="s">
        <v>224</v>
      </c>
      <c r="B2620" t="s">
        <v>16</v>
      </c>
      <c r="C2620" t="s">
        <v>214</v>
      </c>
      <c r="D2620" t="s">
        <v>114</v>
      </c>
      <c r="E2620" t="s">
        <v>112</v>
      </c>
      <c r="F2620">
        <v>227238</v>
      </c>
      <c r="G2620">
        <v>1506957</v>
      </c>
      <c r="H2620">
        <v>22861</v>
      </c>
      <c r="I2620">
        <v>159537</v>
      </c>
      <c r="J2620">
        <v>1494583</v>
      </c>
      <c r="K2620">
        <v>1555637</v>
      </c>
      <c r="L2620">
        <v>1791963</v>
      </c>
      <c r="M2620">
        <v>5786904</v>
      </c>
      <c r="N2620" s="6" t="str">
        <f t="shared" si="40"/>
        <v>A1_R2_C1Occitanie2020_2035FeuillusPrivé</v>
      </c>
    </row>
    <row r="2621" spans="1:14" x14ac:dyDescent="0.3">
      <c r="A2621" t="s">
        <v>224</v>
      </c>
      <c r="B2621" t="s">
        <v>16</v>
      </c>
      <c r="C2621" t="s">
        <v>214</v>
      </c>
      <c r="D2621" t="s">
        <v>114</v>
      </c>
      <c r="E2621" t="s">
        <v>113</v>
      </c>
      <c r="F2621">
        <v>72724</v>
      </c>
      <c r="G2621">
        <v>288422</v>
      </c>
      <c r="H2621">
        <v>24659</v>
      </c>
      <c r="I2621">
        <v>53902</v>
      </c>
      <c r="J2621">
        <v>248930</v>
      </c>
      <c r="K2621">
        <v>317576</v>
      </c>
      <c r="L2621">
        <v>221487</v>
      </c>
      <c r="M2621">
        <v>944068</v>
      </c>
      <c r="N2621" s="6" t="str">
        <f t="shared" si="40"/>
        <v>A1_R2_C1Occitanie2020_2035FeuillusPublic</v>
      </c>
    </row>
    <row r="2622" spans="1:14" x14ac:dyDescent="0.3">
      <c r="A2622" t="s">
        <v>224</v>
      </c>
      <c r="B2622" t="s">
        <v>16</v>
      </c>
      <c r="C2622" t="s">
        <v>215</v>
      </c>
      <c r="D2622" t="s">
        <v>115</v>
      </c>
      <c r="E2622" t="s">
        <v>112</v>
      </c>
      <c r="F2622">
        <v>1143280</v>
      </c>
      <c r="G2622">
        <v>414477</v>
      </c>
      <c r="H2622">
        <v>43625</v>
      </c>
      <c r="I2622">
        <v>9672</v>
      </c>
      <c r="J2622">
        <v>109574</v>
      </c>
      <c r="K2622">
        <v>1617475</v>
      </c>
      <c r="L2622">
        <v>298301</v>
      </c>
      <c r="M2622">
        <v>2173718</v>
      </c>
      <c r="N2622" s="6" t="str">
        <f t="shared" si="40"/>
        <v>A1_R2_C1Occitanie2035_2050RésineuxPrivé</v>
      </c>
    </row>
    <row r="2623" spans="1:14" x14ac:dyDescent="0.3">
      <c r="A2623" t="s">
        <v>224</v>
      </c>
      <c r="B2623" t="s">
        <v>16</v>
      </c>
      <c r="C2623" t="s">
        <v>215</v>
      </c>
      <c r="D2623" t="s">
        <v>115</v>
      </c>
      <c r="E2623" t="s">
        <v>113</v>
      </c>
      <c r="F2623">
        <v>479531</v>
      </c>
      <c r="G2623">
        <v>215467</v>
      </c>
      <c r="H2623">
        <v>98452</v>
      </c>
      <c r="I2623">
        <v>583</v>
      </c>
      <c r="J2623">
        <v>100202</v>
      </c>
      <c r="K2623">
        <v>725757</v>
      </c>
      <c r="L2623">
        <v>205188</v>
      </c>
      <c r="M2623">
        <v>1219911</v>
      </c>
      <c r="N2623" s="6" t="str">
        <f t="shared" si="40"/>
        <v>A1_R2_C1Occitanie2035_2050RésineuxPublic</v>
      </c>
    </row>
    <row r="2624" spans="1:14" x14ac:dyDescent="0.3">
      <c r="A2624" t="s">
        <v>224</v>
      </c>
      <c r="B2624" t="s">
        <v>16</v>
      </c>
      <c r="C2624" t="s">
        <v>215</v>
      </c>
      <c r="D2624" t="s">
        <v>114</v>
      </c>
      <c r="E2624" t="s">
        <v>112</v>
      </c>
      <c r="F2624">
        <v>292491</v>
      </c>
      <c r="G2624">
        <v>1855204</v>
      </c>
      <c r="H2624">
        <v>31813</v>
      </c>
      <c r="I2624">
        <v>161</v>
      </c>
      <c r="J2624">
        <v>1745014</v>
      </c>
      <c r="K2624">
        <v>1906919</v>
      </c>
      <c r="L2624">
        <v>1676777</v>
      </c>
      <c r="M2624">
        <v>6449664</v>
      </c>
      <c r="N2624" s="6" t="str">
        <f t="shared" si="40"/>
        <v>A1_R2_C1Occitanie2035_2050FeuillusPrivé</v>
      </c>
    </row>
    <row r="2625" spans="1:14" x14ac:dyDescent="0.3">
      <c r="A2625" t="s">
        <v>224</v>
      </c>
      <c r="B2625" t="s">
        <v>16</v>
      </c>
      <c r="C2625" t="s">
        <v>215</v>
      </c>
      <c r="D2625" t="s">
        <v>114</v>
      </c>
      <c r="E2625" t="s">
        <v>113</v>
      </c>
      <c r="F2625">
        <v>81413</v>
      </c>
      <c r="G2625">
        <v>338387</v>
      </c>
      <c r="H2625">
        <v>27577</v>
      </c>
      <c r="I2625">
        <v>25</v>
      </c>
      <c r="J2625">
        <v>256855</v>
      </c>
      <c r="K2625">
        <v>367601</v>
      </c>
      <c r="L2625">
        <v>213354</v>
      </c>
      <c r="M2625">
        <v>991554</v>
      </c>
      <c r="N2625" s="6" t="str">
        <f t="shared" si="40"/>
        <v>A1_R2_C1Occitanie2035_2050FeuillusPublic</v>
      </c>
    </row>
    <row r="2626" spans="1:14" x14ac:dyDescent="0.3">
      <c r="A2626" t="s">
        <v>224</v>
      </c>
      <c r="B2626" t="s">
        <v>17</v>
      </c>
      <c r="C2626" t="s">
        <v>214</v>
      </c>
      <c r="D2626" t="s">
        <v>115</v>
      </c>
      <c r="E2626" t="s">
        <v>112</v>
      </c>
      <c r="F2626">
        <v>1041170</v>
      </c>
      <c r="G2626">
        <v>421523</v>
      </c>
      <c r="H2626">
        <v>56531</v>
      </c>
      <c r="I2626">
        <v>142625</v>
      </c>
      <c r="J2626">
        <v>95127</v>
      </c>
      <c r="K2626">
        <v>1527242</v>
      </c>
      <c r="L2626">
        <v>465152</v>
      </c>
      <c r="M2626">
        <v>2214518</v>
      </c>
      <c r="N2626" s="6" t="str">
        <f t="shared" si="40"/>
        <v>A1_R2_C2Occitanie2020_2035RésineuxPrivé</v>
      </c>
    </row>
    <row r="2627" spans="1:14" x14ac:dyDescent="0.3">
      <c r="A2627" t="s">
        <v>224</v>
      </c>
      <c r="B2627" t="s">
        <v>17</v>
      </c>
      <c r="C2627" t="s">
        <v>214</v>
      </c>
      <c r="D2627" t="s">
        <v>115</v>
      </c>
      <c r="E2627" t="s">
        <v>113</v>
      </c>
      <c r="F2627">
        <v>431358</v>
      </c>
      <c r="G2627">
        <v>194051</v>
      </c>
      <c r="H2627">
        <v>104427</v>
      </c>
      <c r="I2627">
        <v>57496</v>
      </c>
      <c r="J2627">
        <v>108787</v>
      </c>
      <c r="K2627">
        <v>655138</v>
      </c>
      <c r="L2627">
        <v>267909</v>
      </c>
      <c r="M2627">
        <v>1246961</v>
      </c>
      <c r="N2627" s="6" t="str">
        <f t="shared" ref="N2627:N2690" si="41">B2627&amp;A2627&amp;C2627&amp;D2627&amp;E2627</f>
        <v>A1_R2_C2Occitanie2020_2035RésineuxPublic</v>
      </c>
    </row>
    <row r="2628" spans="1:14" x14ac:dyDescent="0.3">
      <c r="A2628" t="s">
        <v>224</v>
      </c>
      <c r="B2628" t="s">
        <v>17</v>
      </c>
      <c r="C2628" t="s">
        <v>214</v>
      </c>
      <c r="D2628" t="s">
        <v>114</v>
      </c>
      <c r="E2628" t="s">
        <v>112</v>
      </c>
      <c r="F2628">
        <v>227238</v>
      </c>
      <c r="G2628">
        <v>1506957</v>
      </c>
      <c r="H2628">
        <v>22861</v>
      </c>
      <c r="I2628">
        <v>159537</v>
      </c>
      <c r="J2628">
        <v>1494583</v>
      </c>
      <c r="K2628">
        <v>1555637</v>
      </c>
      <c r="L2628">
        <v>1791963</v>
      </c>
      <c r="M2628">
        <v>5786904</v>
      </c>
      <c r="N2628" s="6" t="str">
        <f t="shared" si="41"/>
        <v>A1_R2_C2Occitanie2020_2035FeuillusPrivé</v>
      </c>
    </row>
    <row r="2629" spans="1:14" x14ac:dyDescent="0.3">
      <c r="A2629" t="s">
        <v>224</v>
      </c>
      <c r="B2629" t="s">
        <v>17</v>
      </c>
      <c r="C2629" t="s">
        <v>214</v>
      </c>
      <c r="D2629" t="s">
        <v>114</v>
      </c>
      <c r="E2629" t="s">
        <v>113</v>
      </c>
      <c r="F2629">
        <v>72724</v>
      </c>
      <c r="G2629">
        <v>288422</v>
      </c>
      <c r="H2629">
        <v>24659</v>
      </c>
      <c r="I2629">
        <v>53902</v>
      </c>
      <c r="J2629">
        <v>248930</v>
      </c>
      <c r="K2629">
        <v>317576</v>
      </c>
      <c r="L2629">
        <v>221487</v>
      </c>
      <c r="M2629">
        <v>944068</v>
      </c>
      <c r="N2629" s="6" t="str">
        <f t="shared" si="41"/>
        <v>A1_R2_C2Occitanie2020_2035FeuillusPublic</v>
      </c>
    </row>
    <row r="2630" spans="1:14" x14ac:dyDescent="0.3">
      <c r="A2630" t="s">
        <v>224</v>
      </c>
      <c r="B2630" t="s">
        <v>17</v>
      </c>
      <c r="C2630" t="s">
        <v>215</v>
      </c>
      <c r="D2630" t="s">
        <v>115</v>
      </c>
      <c r="E2630" t="s">
        <v>112</v>
      </c>
      <c r="F2630">
        <v>638313</v>
      </c>
      <c r="G2630">
        <v>243341</v>
      </c>
      <c r="H2630">
        <v>31357</v>
      </c>
      <c r="I2630">
        <v>9464</v>
      </c>
      <c r="J2630">
        <v>169294</v>
      </c>
      <c r="K2630">
        <v>913710</v>
      </c>
      <c r="L2630">
        <v>611244</v>
      </c>
      <c r="M2630">
        <v>1999661</v>
      </c>
      <c r="N2630" s="6" t="str">
        <f t="shared" si="41"/>
        <v>A1_R2_C2Occitanie2035_2050RésineuxPrivé</v>
      </c>
    </row>
    <row r="2631" spans="1:14" x14ac:dyDescent="0.3">
      <c r="A2631" t="s">
        <v>224</v>
      </c>
      <c r="B2631" t="s">
        <v>17</v>
      </c>
      <c r="C2631" t="s">
        <v>215</v>
      </c>
      <c r="D2631" t="s">
        <v>115</v>
      </c>
      <c r="E2631" t="s">
        <v>113</v>
      </c>
      <c r="F2631">
        <v>297456</v>
      </c>
      <c r="G2631">
        <v>127482</v>
      </c>
      <c r="H2631">
        <v>112956</v>
      </c>
      <c r="I2631">
        <v>571</v>
      </c>
      <c r="J2631">
        <v>62236</v>
      </c>
      <c r="K2631">
        <v>444257</v>
      </c>
      <c r="L2631">
        <v>461745</v>
      </c>
      <c r="M2631">
        <v>1080485</v>
      </c>
      <c r="N2631" s="6" t="str">
        <f t="shared" si="41"/>
        <v>A1_R2_C2Occitanie2035_2050RésineuxPublic</v>
      </c>
    </row>
    <row r="2632" spans="1:14" x14ac:dyDescent="0.3">
      <c r="A2632" t="s">
        <v>224</v>
      </c>
      <c r="B2632" t="s">
        <v>17</v>
      </c>
      <c r="C2632" t="s">
        <v>215</v>
      </c>
      <c r="D2632" t="s">
        <v>114</v>
      </c>
      <c r="E2632" t="s">
        <v>112</v>
      </c>
      <c r="F2632">
        <v>215901</v>
      </c>
      <c r="G2632">
        <v>1292956</v>
      </c>
      <c r="H2632">
        <v>19893</v>
      </c>
      <c r="I2632">
        <v>156</v>
      </c>
      <c r="J2632">
        <v>884501</v>
      </c>
      <c r="K2632">
        <v>1345590</v>
      </c>
      <c r="L2632">
        <v>3012097</v>
      </c>
      <c r="M2632">
        <v>5628986</v>
      </c>
      <c r="N2632" s="6" t="str">
        <f t="shared" si="41"/>
        <v>A1_R2_C2Occitanie2035_2050FeuillusPrivé</v>
      </c>
    </row>
    <row r="2633" spans="1:14" x14ac:dyDescent="0.3">
      <c r="A2633" t="s">
        <v>224</v>
      </c>
      <c r="B2633" t="s">
        <v>17</v>
      </c>
      <c r="C2633" t="s">
        <v>215</v>
      </c>
      <c r="D2633" t="s">
        <v>114</v>
      </c>
      <c r="E2633" t="s">
        <v>113</v>
      </c>
      <c r="F2633">
        <v>41131</v>
      </c>
      <c r="G2633">
        <v>193190</v>
      </c>
      <c r="H2633">
        <v>31236</v>
      </c>
      <c r="I2633">
        <v>24</v>
      </c>
      <c r="J2633">
        <v>188079</v>
      </c>
      <c r="K2633">
        <v>207171</v>
      </c>
      <c r="L2633">
        <v>404795</v>
      </c>
      <c r="M2633">
        <v>891029</v>
      </c>
      <c r="N2633" s="6" t="str">
        <f t="shared" si="41"/>
        <v>A1_R2_C2Occitanie2035_2050FeuillusPublic</v>
      </c>
    </row>
    <row r="2634" spans="1:14" x14ac:dyDescent="0.3">
      <c r="A2634" t="s">
        <v>224</v>
      </c>
      <c r="B2634" t="s">
        <v>18</v>
      </c>
      <c r="C2634" t="s">
        <v>214</v>
      </c>
      <c r="D2634" t="s">
        <v>115</v>
      </c>
      <c r="E2634" t="s">
        <v>112</v>
      </c>
      <c r="F2634">
        <v>591573</v>
      </c>
      <c r="G2634">
        <v>258980</v>
      </c>
      <c r="H2634">
        <v>34507</v>
      </c>
      <c r="I2634">
        <v>154084</v>
      </c>
      <c r="J2634">
        <v>151160</v>
      </c>
      <c r="K2634">
        <v>886380</v>
      </c>
      <c r="L2634">
        <v>732042</v>
      </c>
      <c r="M2634">
        <v>2048740</v>
      </c>
      <c r="N2634" s="6" t="str">
        <f t="shared" si="41"/>
        <v>A1_R2_C3Occitanie2020_2035RésineuxPrivé</v>
      </c>
    </row>
    <row r="2635" spans="1:14" x14ac:dyDescent="0.3">
      <c r="A2635" t="s">
        <v>224</v>
      </c>
      <c r="B2635" t="s">
        <v>18</v>
      </c>
      <c r="C2635" t="s">
        <v>214</v>
      </c>
      <c r="D2635" t="s">
        <v>115</v>
      </c>
      <c r="E2635" t="s">
        <v>113</v>
      </c>
      <c r="F2635">
        <v>303055</v>
      </c>
      <c r="G2635">
        <v>129338</v>
      </c>
      <c r="H2635">
        <v>108247</v>
      </c>
      <c r="I2635">
        <v>57847</v>
      </c>
      <c r="J2635">
        <v>79817</v>
      </c>
      <c r="K2635">
        <v>453646</v>
      </c>
      <c r="L2635">
        <v>437452</v>
      </c>
      <c r="M2635">
        <v>1131179</v>
      </c>
      <c r="N2635" s="6" t="str">
        <f t="shared" si="41"/>
        <v>A1_R2_C3Occitanie2020_2035RésineuxPublic</v>
      </c>
    </row>
    <row r="2636" spans="1:14" x14ac:dyDescent="0.3">
      <c r="A2636" t="s">
        <v>224</v>
      </c>
      <c r="B2636" t="s">
        <v>18</v>
      </c>
      <c r="C2636" t="s">
        <v>214</v>
      </c>
      <c r="D2636" t="s">
        <v>114</v>
      </c>
      <c r="E2636" t="s">
        <v>112</v>
      </c>
      <c r="F2636">
        <v>171680</v>
      </c>
      <c r="G2636">
        <v>1067488</v>
      </c>
      <c r="H2636">
        <v>14159</v>
      </c>
      <c r="I2636">
        <v>157960</v>
      </c>
      <c r="J2636">
        <v>928273</v>
      </c>
      <c r="K2636">
        <v>1118094</v>
      </c>
      <c r="L2636">
        <v>2689567</v>
      </c>
      <c r="M2636">
        <v>5194400</v>
      </c>
      <c r="N2636" s="6" t="str">
        <f t="shared" si="41"/>
        <v>A1_R2_C3Occitanie2020_2035FeuillusPrivé</v>
      </c>
    </row>
    <row r="2637" spans="1:14" x14ac:dyDescent="0.3">
      <c r="A2637" t="s">
        <v>224</v>
      </c>
      <c r="B2637" t="s">
        <v>18</v>
      </c>
      <c r="C2637" t="s">
        <v>214</v>
      </c>
      <c r="D2637" t="s">
        <v>114</v>
      </c>
      <c r="E2637" t="s">
        <v>113</v>
      </c>
      <c r="F2637">
        <v>44772</v>
      </c>
      <c r="G2637">
        <v>179952</v>
      </c>
      <c r="H2637">
        <v>24648</v>
      </c>
      <c r="I2637">
        <v>53618</v>
      </c>
      <c r="J2637">
        <v>203939</v>
      </c>
      <c r="K2637">
        <v>198605</v>
      </c>
      <c r="L2637">
        <v>343455</v>
      </c>
      <c r="M2637">
        <v>862581</v>
      </c>
      <c r="N2637" s="6" t="str">
        <f t="shared" si="41"/>
        <v>A1_R2_C3Occitanie2020_2035FeuillusPublic</v>
      </c>
    </row>
    <row r="2638" spans="1:14" x14ac:dyDescent="0.3">
      <c r="A2638" t="s">
        <v>224</v>
      </c>
      <c r="B2638" t="s">
        <v>18</v>
      </c>
      <c r="C2638" t="s">
        <v>215</v>
      </c>
      <c r="D2638" t="s">
        <v>115</v>
      </c>
      <c r="E2638" t="s">
        <v>112</v>
      </c>
      <c r="F2638">
        <v>503715</v>
      </c>
      <c r="G2638">
        <v>187767</v>
      </c>
      <c r="H2638">
        <v>22173</v>
      </c>
      <c r="I2638">
        <v>8019</v>
      </c>
      <c r="J2638">
        <v>171512</v>
      </c>
      <c r="K2638">
        <v>715015</v>
      </c>
      <c r="L2638">
        <v>698251</v>
      </c>
      <c r="M2638">
        <v>1917707</v>
      </c>
      <c r="N2638" s="6" t="str">
        <f t="shared" si="41"/>
        <v>A1_R2_C3Occitanie2035_2050RésineuxPrivé</v>
      </c>
    </row>
    <row r="2639" spans="1:14" x14ac:dyDescent="0.3">
      <c r="A2639" t="s">
        <v>224</v>
      </c>
      <c r="B2639" t="s">
        <v>18</v>
      </c>
      <c r="C2639" t="s">
        <v>215</v>
      </c>
      <c r="D2639" t="s">
        <v>115</v>
      </c>
      <c r="E2639" t="s">
        <v>113</v>
      </c>
      <c r="F2639">
        <v>217158</v>
      </c>
      <c r="G2639">
        <v>90896</v>
      </c>
      <c r="H2639">
        <v>87897</v>
      </c>
      <c r="I2639">
        <v>478</v>
      </c>
      <c r="J2639">
        <v>59703</v>
      </c>
      <c r="K2639">
        <v>321799</v>
      </c>
      <c r="L2639">
        <v>505904</v>
      </c>
      <c r="M2639">
        <v>996024</v>
      </c>
      <c r="N2639" s="6" t="str">
        <f t="shared" si="41"/>
        <v>A1_R2_C3Occitanie2035_2050RésineuxPublic</v>
      </c>
    </row>
    <row r="2640" spans="1:14" x14ac:dyDescent="0.3">
      <c r="A2640" t="s">
        <v>224</v>
      </c>
      <c r="B2640" t="s">
        <v>18</v>
      </c>
      <c r="C2640" t="s">
        <v>215</v>
      </c>
      <c r="D2640" t="s">
        <v>114</v>
      </c>
      <c r="E2640" t="s">
        <v>112</v>
      </c>
      <c r="F2640">
        <v>184328</v>
      </c>
      <c r="G2640">
        <v>1055965</v>
      </c>
      <c r="H2640">
        <v>17008</v>
      </c>
      <c r="I2640">
        <v>136</v>
      </c>
      <c r="J2640">
        <v>517604</v>
      </c>
      <c r="K2640">
        <v>1106049</v>
      </c>
      <c r="L2640">
        <v>3137861</v>
      </c>
      <c r="M2640">
        <v>4873695</v>
      </c>
      <c r="N2640" s="6" t="str">
        <f t="shared" si="41"/>
        <v>A1_R2_C3Occitanie2035_2050FeuillusPrivé</v>
      </c>
    </row>
    <row r="2641" spans="1:14" x14ac:dyDescent="0.3">
      <c r="A2641" t="s">
        <v>224</v>
      </c>
      <c r="B2641" t="s">
        <v>18</v>
      </c>
      <c r="C2641" t="s">
        <v>215</v>
      </c>
      <c r="D2641" t="s">
        <v>114</v>
      </c>
      <c r="E2641" t="s">
        <v>113</v>
      </c>
      <c r="F2641">
        <v>27459</v>
      </c>
      <c r="G2641">
        <v>137063</v>
      </c>
      <c r="H2641">
        <v>28942</v>
      </c>
      <c r="I2641">
        <v>21</v>
      </c>
      <c r="J2641">
        <v>164777</v>
      </c>
      <c r="K2641">
        <v>145779</v>
      </c>
      <c r="L2641">
        <v>419744</v>
      </c>
      <c r="M2641">
        <v>810960</v>
      </c>
      <c r="N2641" s="6" t="str">
        <f t="shared" si="41"/>
        <v>A1_R2_C3Occitanie2035_2050FeuillusPublic</v>
      </c>
    </row>
    <row r="2642" spans="1:14" x14ac:dyDescent="0.3">
      <c r="A2642" t="s">
        <v>224</v>
      </c>
      <c r="B2642" t="s">
        <v>19</v>
      </c>
      <c r="C2642" t="s">
        <v>214</v>
      </c>
      <c r="D2642" t="s">
        <v>115</v>
      </c>
      <c r="E2642" t="s">
        <v>112</v>
      </c>
      <c r="F2642">
        <v>1159167</v>
      </c>
      <c r="G2642">
        <v>471101</v>
      </c>
      <c r="H2642">
        <v>63242</v>
      </c>
      <c r="I2642">
        <v>162491</v>
      </c>
      <c r="J2642">
        <v>52235</v>
      </c>
      <c r="K2642">
        <v>1701825</v>
      </c>
      <c r="L2642">
        <v>461724</v>
      </c>
      <c r="M2642">
        <v>2248056</v>
      </c>
      <c r="N2642" s="6" t="str">
        <f t="shared" si="41"/>
        <v>A2_R1_C1Occitanie2020_2035RésineuxPrivé</v>
      </c>
    </row>
    <row r="2643" spans="1:14" x14ac:dyDescent="0.3">
      <c r="A2643" t="s">
        <v>224</v>
      </c>
      <c r="B2643" t="s">
        <v>19</v>
      </c>
      <c r="C2643" t="s">
        <v>214</v>
      </c>
      <c r="D2643" t="s">
        <v>115</v>
      </c>
      <c r="E2643" t="s">
        <v>113</v>
      </c>
      <c r="F2643">
        <v>503443</v>
      </c>
      <c r="G2643">
        <v>231164</v>
      </c>
      <c r="H2643">
        <v>108263</v>
      </c>
      <c r="I2643">
        <v>96982</v>
      </c>
      <c r="J2643">
        <v>74125</v>
      </c>
      <c r="K2643">
        <v>769338</v>
      </c>
      <c r="L2643">
        <v>259379</v>
      </c>
      <c r="M2643">
        <v>1243816</v>
      </c>
      <c r="N2643" s="6" t="str">
        <f t="shared" si="41"/>
        <v>A2_R1_C1Occitanie2020_2035RésineuxPublic</v>
      </c>
    </row>
    <row r="2644" spans="1:14" x14ac:dyDescent="0.3">
      <c r="A2644" t="s">
        <v>224</v>
      </c>
      <c r="B2644" t="s">
        <v>19</v>
      </c>
      <c r="C2644" t="s">
        <v>214</v>
      </c>
      <c r="D2644" t="s">
        <v>114</v>
      </c>
      <c r="E2644" t="s">
        <v>112</v>
      </c>
      <c r="F2644">
        <v>267986</v>
      </c>
      <c r="G2644">
        <v>1797454</v>
      </c>
      <c r="H2644">
        <v>27093</v>
      </c>
      <c r="I2644">
        <v>456419</v>
      </c>
      <c r="J2644">
        <v>1323799</v>
      </c>
      <c r="K2644">
        <v>1848541</v>
      </c>
      <c r="L2644">
        <v>1767574</v>
      </c>
      <c r="M2644">
        <v>5748802</v>
      </c>
      <c r="N2644" s="6" t="str">
        <f t="shared" si="41"/>
        <v>A2_R1_C1Occitanie2020_2035FeuillusPrivé</v>
      </c>
    </row>
    <row r="2645" spans="1:14" x14ac:dyDescent="0.3">
      <c r="A2645" t="s">
        <v>224</v>
      </c>
      <c r="B2645" t="s">
        <v>19</v>
      </c>
      <c r="C2645" t="s">
        <v>214</v>
      </c>
      <c r="D2645" t="s">
        <v>114</v>
      </c>
      <c r="E2645" t="s">
        <v>113</v>
      </c>
      <c r="F2645">
        <v>97791</v>
      </c>
      <c r="G2645">
        <v>384241</v>
      </c>
      <c r="H2645">
        <v>26255</v>
      </c>
      <c r="I2645">
        <v>131945</v>
      </c>
      <c r="J2645">
        <v>188455</v>
      </c>
      <c r="K2645">
        <v>423720</v>
      </c>
      <c r="L2645">
        <v>217054</v>
      </c>
      <c r="M2645">
        <v>938082</v>
      </c>
      <c r="N2645" s="6" t="str">
        <f t="shared" si="41"/>
        <v>A2_R1_C1Occitanie2020_2035FeuillusPublic</v>
      </c>
    </row>
    <row r="2646" spans="1:14" x14ac:dyDescent="0.3">
      <c r="A2646" t="s">
        <v>224</v>
      </c>
      <c r="B2646" t="s">
        <v>19</v>
      </c>
      <c r="C2646" t="s">
        <v>215</v>
      </c>
      <c r="D2646" t="s">
        <v>115</v>
      </c>
      <c r="E2646" t="s">
        <v>112</v>
      </c>
      <c r="F2646">
        <v>1438739</v>
      </c>
      <c r="G2646">
        <v>555668</v>
      </c>
      <c r="H2646">
        <v>71336</v>
      </c>
      <c r="I2646">
        <v>43947</v>
      </c>
      <c r="J2646">
        <v>-6212</v>
      </c>
      <c r="K2646">
        <v>2064533</v>
      </c>
      <c r="L2646">
        <v>260443</v>
      </c>
      <c r="M2646">
        <v>2229841</v>
      </c>
      <c r="N2646" s="6" t="str">
        <f t="shared" si="41"/>
        <v>A2_R1_C1Occitanie2035_2050RésineuxPrivé</v>
      </c>
    </row>
    <row r="2647" spans="1:14" x14ac:dyDescent="0.3">
      <c r="A2647" t="s">
        <v>224</v>
      </c>
      <c r="B2647" t="s">
        <v>19</v>
      </c>
      <c r="C2647" t="s">
        <v>215</v>
      </c>
      <c r="D2647" t="s">
        <v>115</v>
      </c>
      <c r="E2647" t="s">
        <v>113</v>
      </c>
      <c r="F2647">
        <v>566009</v>
      </c>
      <c r="G2647">
        <v>259768</v>
      </c>
      <c r="H2647">
        <v>112143</v>
      </c>
      <c r="I2647">
        <v>2082</v>
      </c>
      <c r="J2647">
        <v>65431</v>
      </c>
      <c r="K2647">
        <v>861446</v>
      </c>
      <c r="L2647">
        <v>178147</v>
      </c>
      <c r="M2647">
        <v>1219799</v>
      </c>
      <c r="N2647" s="6" t="str">
        <f t="shared" si="41"/>
        <v>A2_R1_C1Occitanie2035_2050RésineuxPublic</v>
      </c>
    </row>
    <row r="2648" spans="1:14" x14ac:dyDescent="0.3">
      <c r="A2648" t="s">
        <v>224</v>
      </c>
      <c r="B2648" t="s">
        <v>19</v>
      </c>
      <c r="C2648" t="s">
        <v>215</v>
      </c>
      <c r="D2648" t="s">
        <v>114</v>
      </c>
      <c r="E2648" t="s">
        <v>112</v>
      </c>
      <c r="F2648">
        <v>396022</v>
      </c>
      <c r="G2648">
        <v>2648815</v>
      </c>
      <c r="H2648">
        <v>110518</v>
      </c>
      <c r="I2648">
        <v>1194</v>
      </c>
      <c r="J2648">
        <v>1267519</v>
      </c>
      <c r="K2648">
        <v>2693472</v>
      </c>
      <c r="L2648">
        <v>1519928</v>
      </c>
      <c r="M2648">
        <v>6261483</v>
      </c>
      <c r="N2648" s="6" t="str">
        <f t="shared" si="41"/>
        <v>A2_R1_C1Occitanie2035_2050FeuillusPrivé</v>
      </c>
    </row>
    <row r="2649" spans="1:14" x14ac:dyDescent="0.3">
      <c r="A2649" t="s">
        <v>224</v>
      </c>
      <c r="B2649" t="s">
        <v>19</v>
      </c>
      <c r="C2649" t="s">
        <v>215</v>
      </c>
      <c r="D2649" t="s">
        <v>114</v>
      </c>
      <c r="E2649" t="s">
        <v>113</v>
      </c>
      <c r="F2649">
        <v>104061</v>
      </c>
      <c r="G2649">
        <v>434293</v>
      </c>
      <c r="H2649">
        <v>33282</v>
      </c>
      <c r="I2649">
        <v>34</v>
      </c>
      <c r="J2649">
        <v>192511</v>
      </c>
      <c r="K2649">
        <v>470448</v>
      </c>
      <c r="L2649">
        <v>195004</v>
      </c>
      <c r="M2649">
        <v>966498</v>
      </c>
      <c r="N2649" s="6" t="str">
        <f t="shared" si="41"/>
        <v>A2_R1_C1Occitanie2035_2050FeuillusPublic</v>
      </c>
    </row>
    <row r="2650" spans="1:14" x14ac:dyDescent="0.3">
      <c r="A2650" t="s">
        <v>224</v>
      </c>
      <c r="B2650" t="s">
        <v>20</v>
      </c>
      <c r="C2650" t="s">
        <v>214</v>
      </c>
      <c r="D2650" t="s">
        <v>115</v>
      </c>
      <c r="E2650" t="s">
        <v>112</v>
      </c>
      <c r="F2650">
        <v>1159167</v>
      </c>
      <c r="G2650">
        <v>471101</v>
      </c>
      <c r="H2650">
        <v>63242</v>
      </c>
      <c r="I2650">
        <v>162491</v>
      </c>
      <c r="J2650">
        <v>52235</v>
      </c>
      <c r="K2650">
        <v>1701825</v>
      </c>
      <c r="L2650">
        <v>461724</v>
      </c>
      <c r="M2650">
        <v>2248056</v>
      </c>
      <c r="N2650" s="6" t="str">
        <f t="shared" si="41"/>
        <v>A2_R1_C2Occitanie2020_2035RésineuxPrivé</v>
      </c>
    </row>
    <row r="2651" spans="1:14" x14ac:dyDescent="0.3">
      <c r="A2651" t="s">
        <v>224</v>
      </c>
      <c r="B2651" t="s">
        <v>20</v>
      </c>
      <c r="C2651" t="s">
        <v>214</v>
      </c>
      <c r="D2651" t="s">
        <v>115</v>
      </c>
      <c r="E2651" t="s">
        <v>113</v>
      </c>
      <c r="F2651">
        <v>503443</v>
      </c>
      <c r="G2651">
        <v>231164</v>
      </c>
      <c r="H2651">
        <v>108263</v>
      </c>
      <c r="I2651">
        <v>96982</v>
      </c>
      <c r="J2651">
        <v>74125</v>
      </c>
      <c r="K2651">
        <v>769338</v>
      </c>
      <c r="L2651">
        <v>259379</v>
      </c>
      <c r="M2651">
        <v>1243816</v>
      </c>
      <c r="N2651" s="6" t="str">
        <f t="shared" si="41"/>
        <v>A2_R1_C2Occitanie2020_2035RésineuxPublic</v>
      </c>
    </row>
    <row r="2652" spans="1:14" x14ac:dyDescent="0.3">
      <c r="A2652" t="s">
        <v>224</v>
      </c>
      <c r="B2652" t="s">
        <v>20</v>
      </c>
      <c r="C2652" t="s">
        <v>214</v>
      </c>
      <c r="D2652" t="s">
        <v>114</v>
      </c>
      <c r="E2652" t="s">
        <v>112</v>
      </c>
      <c r="F2652">
        <v>267986</v>
      </c>
      <c r="G2652">
        <v>1797454</v>
      </c>
      <c r="H2652">
        <v>27093</v>
      </c>
      <c r="I2652">
        <v>456419</v>
      </c>
      <c r="J2652">
        <v>1323799</v>
      </c>
      <c r="K2652">
        <v>1848541</v>
      </c>
      <c r="L2652">
        <v>1767574</v>
      </c>
      <c r="M2652">
        <v>5748802</v>
      </c>
      <c r="N2652" s="6" t="str">
        <f t="shared" si="41"/>
        <v>A2_R1_C2Occitanie2020_2035FeuillusPrivé</v>
      </c>
    </row>
    <row r="2653" spans="1:14" x14ac:dyDescent="0.3">
      <c r="A2653" t="s">
        <v>224</v>
      </c>
      <c r="B2653" t="s">
        <v>20</v>
      </c>
      <c r="C2653" t="s">
        <v>214</v>
      </c>
      <c r="D2653" t="s">
        <v>114</v>
      </c>
      <c r="E2653" t="s">
        <v>113</v>
      </c>
      <c r="F2653">
        <v>97791</v>
      </c>
      <c r="G2653">
        <v>384241</v>
      </c>
      <c r="H2653">
        <v>26255</v>
      </c>
      <c r="I2653">
        <v>131945</v>
      </c>
      <c r="J2653">
        <v>188455</v>
      </c>
      <c r="K2653">
        <v>423720</v>
      </c>
      <c r="L2653">
        <v>217054</v>
      </c>
      <c r="M2653">
        <v>938082</v>
      </c>
      <c r="N2653" s="6" t="str">
        <f t="shared" si="41"/>
        <v>A2_R1_C2Occitanie2020_2035FeuillusPublic</v>
      </c>
    </row>
    <row r="2654" spans="1:14" x14ac:dyDescent="0.3">
      <c r="A2654" t="s">
        <v>224</v>
      </c>
      <c r="B2654" t="s">
        <v>20</v>
      </c>
      <c r="C2654" t="s">
        <v>215</v>
      </c>
      <c r="D2654" t="s">
        <v>115</v>
      </c>
      <c r="E2654" t="s">
        <v>112</v>
      </c>
      <c r="F2654">
        <v>891641</v>
      </c>
      <c r="G2654">
        <v>332571</v>
      </c>
      <c r="H2654">
        <v>50525</v>
      </c>
      <c r="I2654">
        <v>43002</v>
      </c>
      <c r="J2654">
        <v>91390</v>
      </c>
      <c r="K2654">
        <v>1270031</v>
      </c>
      <c r="L2654">
        <v>588444</v>
      </c>
      <c r="M2654">
        <v>2078514</v>
      </c>
      <c r="N2654" s="6" t="str">
        <f t="shared" si="41"/>
        <v>A2_R1_C2Occitanie2035_2050RésineuxPrivé</v>
      </c>
    </row>
    <row r="2655" spans="1:14" x14ac:dyDescent="0.3">
      <c r="A2655" t="s">
        <v>224</v>
      </c>
      <c r="B2655" t="s">
        <v>20</v>
      </c>
      <c r="C2655" t="s">
        <v>215</v>
      </c>
      <c r="D2655" t="s">
        <v>115</v>
      </c>
      <c r="E2655" t="s">
        <v>113</v>
      </c>
      <c r="F2655">
        <v>392473</v>
      </c>
      <c r="G2655">
        <v>173477</v>
      </c>
      <c r="H2655">
        <v>148102</v>
      </c>
      <c r="I2655">
        <v>2035</v>
      </c>
      <c r="J2655">
        <v>36320</v>
      </c>
      <c r="K2655">
        <v>591458</v>
      </c>
      <c r="L2655">
        <v>397799</v>
      </c>
      <c r="M2655">
        <v>1079416</v>
      </c>
      <c r="N2655" s="6" t="str">
        <f t="shared" si="41"/>
        <v>A2_R1_C2Occitanie2035_2050RésineuxPublic</v>
      </c>
    </row>
    <row r="2656" spans="1:14" x14ac:dyDescent="0.3">
      <c r="A2656" t="s">
        <v>224</v>
      </c>
      <c r="B2656" t="s">
        <v>20</v>
      </c>
      <c r="C2656" t="s">
        <v>215</v>
      </c>
      <c r="D2656" t="s">
        <v>114</v>
      </c>
      <c r="E2656" t="s">
        <v>112</v>
      </c>
      <c r="F2656">
        <v>246961</v>
      </c>
      <c r="G2656">
        <v>1515190</v>
      </c>
      <c r="H2656">
        <v>33396</v>
      </c>
      <c r="I2656">
        <v>1171</v>
      </c>
      <c r="J2656">
        <v>760450</v>
      </c>
      <c r="K2656">
        <v>1567700</v>
      </c>
      <c r="L2656">
        <v>2911800</v>
      </c>
      <c r="M2656">
        <v>5544689</v>
      </c>
      <c r="N2656" s="6" t="str">
        <f t="shared" si="41"/>
        <v>A2_R1_C2Occitanie2035_2050FeuillusPrivé</v>
      </c>
    </row>
    <row r="2657" spans="1:14" x14ac:dyDescent="0.3">
      <c r="A2657" t="s">
        <v>224</v>
      </c>
      <c r="B2657" t="s">
        <v>20</v>
      </c>
      <c r="C2657" t="s">
        <v>215</v>
      </c>
      <c r="D2657" t="s">
        <v>114</v>
      </c>
      <c r="E2657" t="s">
        <v>113</v>
      </c>
      <c r="F2657">
        <v>59259</v>
      </c>
      <c r="G2657">
        <v>258619</v>
      </c>
      <c r="H2657">
        <v>37239</v>
      </c>
      <c r="I2657">
        <v>33</v>
      </c>
      <c r="J2657">
        <v>148756</v>
      </c>
      <c r="K2657">
        <v>279384</v>
      </c>
      <c r="L2657">
        <v>377401</v>
      </c>
      <c r="M2657">
        <v>869500</v>
      </c>
      <c r="N2657" s="6" t="str">
        <f t="shared" si="41"/>
        <v>A2_R1_C2Occitanie2035_2050FeuillusPublic</v>
      </c>
    </row>
    <row r="2658" spans="1:14" x14ac:dyDescent="0.3">
      <c r="A2658" t="s">
        <v>224</v>
      </c>
      <c r="B2658" t="s">
        <v>21</v>
      </c>
      <c r="C2658" t="s">
        <v>214</v>
      </c>
      <c r="D2658" t="s">
        <v>115</v>
      </c>
      <c r="E2658" t="s">
        <v>112</v>
      </c>
      <c r="F2658">
        <v>755450</v>
      </c>
      <c r="G2658">
        <v>320852</v>
      </c>
      <c r="H2658">
        <v>55997</v>
      </c>
      <c r="I2658">
        <v>165227</v>
      </c>
      <c r="J2658">
        <v>97962</v>
      </c>
      <c r="K2658">
        <v>1124258</v>
      </c>
      <c r="L2658">
        <v>703475</v>
      </c>
      <c r="M2658">
        <v>2080992</v>
      </c>
      <c r="N2658" s="6" t="str">
        <f t="shared" si="41"/>
        <v>A2_R1_C3Occitanie2020_2035RésineuxPrivé</v>
      </c>
    </row>
    <row r="2659" spans="1:14" x14ac:dyDescent="0.3">
      <c r="A2659" t="s">
        <v>224</v>
      </c>
      <c r="B2659" t="s">
        <v>21</v>
      </c>
      <c r="C2659" t="s">
        <v>214</v>
      </c>
      <c r="D2659" t="s">
        <v>115</v>
      </c>
      <c r="E2659" t="s">
        <v>113</v>
      </c>
      <c r="F2659">
        <v>383252</v>
      </c>
      <c r="G2659">
        <v>169163</v>
      </c>
      <c r="H2659">
        <v>133055</v>
      </c>
      <c r="I2659">
        <v>97551</v>
      </c>
      <c r="J2659">
        <v>50537</v>
      </c>
      <c r="K2659">
        <v>579254</v>
      </c>
      <c r="L2659">
        <v>404127</v>
      </c>
      <c r="M2659">
        <v>1131413</v>
      </c>
      <c r="N2659" s="6" t="str">
        <f t="shared" si="41"/>
        <v>A2_R1_C3Occitanie2020_2035RésineuxPublic</v>
      </c>
    </row>
    <row r="2660" spans="1:14" x14ac:dyDescent="0.3">
      <c r="A2660" t="s">
        <v>224</v>
      </c>
      <c r="B2660" t="s">
        <v>21</v>
      </c>
      <c r="C2660" t="s">
        <v>214</v>
      </c>
      <c r="D2660" t="s">
        <v>114</v>
      </c>
      <c r="E2660" t="s">
        <v>112</v>
      </c>
      <c r="F2660">
        <v>197493</v>
      </c>
      <c r="G2660">
        <v>1228646</v>
      </c>
      <c r="H2660">
        <v>19289</v>
      </c>
      <c r="I2660">
        <v>452525</v>
      </c>
      <c r="J2660">
        <v>845495</v>
      </c>
      <c r="K2660">
        <v>1282653</v>
      </c>
      <c r="L2660">
        <v>2657139</v>
      </c>
      <c r="M2660">
        <v>5173991</v>
      </c>
      <c r="N2660" s="6" t="str">
        <f t="shared" si="41"/>
        <v>A2_R1_C3Occitanie2020_2035FeuillusPrivé</v>
      </c>
    </row>
    <row r="2661" spans="1:14" x14ac:dyDescent="0.3">
      <c r="A2661" t="s">
        <v>224</v>
      </c>
      <c r="B2661" t="s">
        <v>21</v>
      </c>
      <c r="C2661" t="s">
        <v>214</v>
      </c>
      <c r="D2661" t="s">
        <v>114</v>
      </c>
      <c r="E2661" t="s">
        <v>113</v>
      </c>
      <c r="F2661">
        <v>68731</v>
      </c>
      <c r="G2661">
        <v>265774</v>
      </c>
      <c r="H2661">
        <v>29396</v>
      </c>
      <c r="I2661">
        <v>131730</v>
      </c>
      <c r="J2661">
        <v>153901</v>
      </c>
      <c r="K2661">
        <v>294982</v>
      </c>
      <c r="L2661">
        <v>333551</v>
      </c>
      <c r="M2661">
        <v>858812</v>
      </c>
      <c r="N2661" s="6" t="str">
        <f t="shared" si="41"/>
        <v>A2_R1_C3Occitanie2020_2035FeuillusPublic</v>
      </c>
    </row>
    <row r="2662" spans="1:14" x14ac:dyDescent="0.3">
      <c r="A2662" t="s">
        <v>224</v>
      </c>
      <c r="B2662" t="s">
        <v>21</v>
      </c>
      <c r="C2662" t="s">
        <v>215</v>
      </c>
      <c r="D2662" t="s">
        <v>115</v>
      </c>
      <c r="E2662" t="s">
        <v>112</v>
      </c>
      <c r="F2662">
        <v>645128</v>
      </c>
      <c r="G2662">
        <v>239382</v>
      </c>
      <c r="H2662">
        <v>34503</v>
      </c>
      <c r="I2662">
        <v>36180</v>
      </c>
      <c r="J2662">
        <v>141713</v>
      </c>
      <c r="K2662">
        <v>916305</v>
      </c>
      <c r="L2662">
        <v>696705</v>
      </c>
      <c r="M2662">
        <v>2011362</v>
      </c>
      <c r="N2662" s="6" t="str">
        <f t="shared" si="41"/>
        <v>A2_R1_C3Occitanie2035_2050RésineuxPrivé</v>
      </c>
    </row>
    <row r="2663" spans="1:14" x14ac:dyDescent="0.3">
      <c r="A2663" t="s">
        <v>224</v>
      </c>
      <c r="B2663" t="s">
        <v>21</v>
      </c>
      <c r="C2663" t="s">
        <v>215</v>
      </c>
      <c r="D2663" t="s">
        <v>115</v>
      </c>
      <c r="E2663" t="s">
        <v>113</v>
      </c>
      <c r="F2663">
        <v>287003</v>
      </c>
      <c r="G2663">
        <v>119393</v>
      </c>
      <c r="H2663">
        <v>134477</v>
      </c>
      <c r="I2663">
        <v>1688</v>
      </c>
      <c r="J2663">
        <v>55291</v>
      </c>
      <c r="K2663">
        <v>424972</v>
      </c>
      <c r="L2663">
        <v>437218</v>
      </c>
      <c r="M2663">
        <v>1013449</v>
      </c>
      <c r="N2663" s="6" t="str">
        <f t="shared" si="41"/>
        <v>A2_R1_C3Occitanie2035_2050RésineuxPublic</v>
      </c>
    </row>
    <row r="2664" spans="1:14" x14ac:dyDescent="0.3">
      <c r="A2664" t="s">
        <v>224</v>
      </c>
      <c r="B2664" t="s">
        <v>21</v>
      </c>
      <c r="C2664" t="s">
        <v>215</v>
      </c>
      <c r="D2664" t="s">
        <v>114</v>
      </c>
      <c r="E2664" t="s">
        <v>112</v>
      </c>
      <c r="F2664">
        <v>198607</v>
      </c>
      <c r="G2664">
        <v>1147544</v>
      </c>
      <c r="H2664">
        <v>19322</v>
      </c>
      <c r="I2664">
        <v>1033</v>
      </c>
      <c r="J2664">
        <v>474819</v>
      </c>
      <c r="K2664">
        <v>1199118</v>
      </c>
      <c r="L2664">
        <v>3084577</v>
      </c>
      <c r="M2664">
        <v>4847786</v>
      </c>
      <c r="N2664" s="6" t="str">
        <f t="shared" si="41"/>
        <v>A2_R1_C3Occitanie2035_2050FeuillusPrivé</v>
      </c>
    </row>
    <row r="2665" spans="1:14" x14ac:dyDescent="0.3">
      <c r="A2665" t="s">
        <v>224</v>
      </c>
      <c r="B2665" t="s">
        <v>21</v>
      </c>
      <c r="C2665" t="s">
        <v>215</v>
      </c>
      <c r="D2665" t="s">
        <v>114</v>
      </c>
      <c r="E2665" t="s">
        <v>113</v>
      </c>
      <c r="F2665">
        <v>38954</v>
      </c>
      <c r="G2665">
        <v>176666</v>
      </c>
      <c r="H2665">
        <v>32623</v>
      </c>
      <c r="I2665">
        <v>28</v>
      </c>
      <c r="J2665">
        <v>140798</v>
      </c>
      <c r="K2665">
        <v>190597</v>
      </c>
      <c r="L2665">
        <v>403785</v>
      </c>
      <c r="M2665">
        <v>797593</v>
      </c>
      <c r="N2665" s="6" t="str">
        <f t="shared" si="41"/>
        <v>A2_R1_C3Occitanie2035_2050FeuillusPublic</v>
      </c>
    </row>
    <row r="2666" spans="1:14" x14ac:dyDescent="0.3">
      <c r="A2666" t="s">
        <v>224</v>
      </c>
      <c r="B2666" t="s">
        <v>22</v>
      </c>
      <c r="C2666" t="s">
        <v>214</v>
      </c>
      <c r="D2666" t="s">
        <v>115</v>
      </c>
      <c r="E2666" t="s">
        <v>112</v>
      </c>
      <c r="F2666">
        <v>1179386</v>
      </c>
      <c r="G2666">
        <v>479200</v>
      </c>
      <c r="H2666">
        <v>65047</v>
      </c>
      <c r="I2666">
        <v>139589</v>
      </c>
      <c r="J2666">
        <v>25656</v>
      </c>
      <c r="K2666">
        <v>1731393</v>
      </c>
      <c r="L2666">
        <v>445089</v>
      </c>
      <c r="M2666">
        <v>2182340</v>
      </c>
      <c r="N2666" s="6" t="str">
        <f t="shared" si="41"/>
        <v>A2_R2_C1Occitanie2020_2035RésineuxPrivé</v>
      </c>
    </row>
    <row r="2667" spans="1:14" x14ac:dyDescent="0.3">
      <c r="A2667" t="s">
        <v>224</v>
      </c>
      <c r="B2667" t="s">
        <v>22</v>
      </c>
      <c r="C2667" t="s">
        <v>214</v>
      </c>
      <c r="D2667" t="s">
        <v>115</v>
      </c>
      <c r="E2667" t="s">
        <v>113</v>
      </c>
      <c r="F2667">
        <v>489996</v>
      </c>
      <c r="G2667">
        <v>224583</v>
      </c>
      <c r="H2667">
        <v>109015</v>
      </c>
      <c r="I2667">
        <v>55216</v>
      </c>
      <c r="J2667">
        <v>78891</v>
      </c>
      <c r="K2667">
        <v>748304</v>
      </c>
      <c r="L2667">
        <v>257117</v>
      </c>
      <c r="M2667">
        <v>1236666</v>
      </c>
      <c r="N2667" s="6" t="str">
        <f t="shared" si="41"/>
        <v>A2_R2_C1Occitanie2020_2035RésineuxPublic</v>
      </c>
    </row>
    <row r="2668" spans="1:14" x14ac:dyDescent="0.3">
      <c r="A2668" t="s">
        <v>224</v>
      </c>
      <c r="B2668" t="s">
        <v>22</v>
      </c>
      <c r="C2668" t="s">
        <v>214</v>
      </c>
      <c r="D2668" t="s">
        <v>114</v>
      </c>
      <c r="E2668" t="s">
        <v>112</v>
      </c>
      <c r="F2668">
        <v>250831</v>
      </c>
      <c r="G2668">
        <v>1703938</v>
      </c>
      <c r="H2668">
        <v>31095</v>
      </c>
      <c r="I2668">
        <v>157876</v>
      </c>
      <c r="J2668">
        <v>1381220</v>
      </c>
      <c r="K2668">
        <v>1750721</v>
      </c>
      <c r="L2668">
        <v>1772378</v>
      </c>
      <c r="M2668">
        <v>5763946</v>
      </c>
      <c r="N2668" s="6" t="str">
        <f t="shared" si="41"/>
        <v>A2_R2_C1Occitanie2020_2035FeuillusPrivé</v>
      </c>
    </row>
    <row r="2669" spans="1:14" x14ac:dyDescent="0.3">
      <c r="A2669" t="s">
        <v>224</v>
      </c>
      <c r="B2669" t="s">
        <v>22</v>
      </c>
      <c r="C2669" t="s">
        <v>214</v>
      </c>
      <c r="D2669" t="s">
        <v>114</v>
      </c>
      <c r="E2669" t="s">
        <v>113</v>
      </c>
      <c r="F2669">
        <v>85127</v>
      </c>
      <c r="G2669">
        <v>342600</v>
      </c>
      <c r="H2669">
        <v>27140</v>
      </c>
      <c r="I2669">
        <v>53071</v>
      </c>
      <c r="J2669">
        <v>216094</v>
      </c>
      <c r="K2669">
        <v>376365</v>
      </c>
      <c r="L2669">
        <v>217222</v>
      </c>
      <c r="M2669">
        <v>940493</v>
      </c>
      <c r="N2669" s="6" t="str">
        <f t="shared" si="41"/>
        <v>A2_R2_C1Occitanie2020_2035FeuillusPublic</v>
      </c>
    </row>
    <row r="2670" spans="1:14" x14ac:dyDescent="0.3">
      <c r="A2670" t="s">
        <v>224</v>
      </c>
      <c r="B2670" t="s">
        <v>22</v>
      </c>
      <c r="C2670" t="s">
        <v>215</v>
      </c>
      <c r="D2670" t="s">
        <v>115</v>
      </c>
      <c r="E2670" t="s">
        <v>112</v>
      </c>
      <c r="F2670">
        <v>1371071</v>
      </c>
      <c r="G2670">
        <v>529182</v>
      </c>
      <c r="H2670">
        <v>68702</v>
      </c>
      <c r="I2670">
        <v>9672</v>
      </c>
      <c r="J2670">
        <v>-22207</v>
      </c>
      <c r="K2670">
        <v>1967309</v>
      </c>
      <c r="L2670">
        <v>240108</v>
      </c>
      <c r="M2670">
        <v>2071520</v>
      </c>
      <c r="N2670" s="6" t="str">
        <f t="shared" si="41"/>
        <v>A2_R2_C1Occitanie2035_2050RésineuxPrivé</v>
      </c>
    </row>
    <row r="2671" spans="1:14" x14ac:dyDescent="0.3">
      <c r="A2671" t="s">
        <v>224</v>
      </c>
      <c r="B2671" t="s">
        <v>22</v>
      </c>
      <c r="C2671" t="s">
        <v>215</v>
      </c>
      <c r="D2671" t="s">
        <v>115</v>
      </c>
      <c r="E2671" t="s">
        <v>113</v>
      </c>
      <c r="F2671">
        <v>567448</v>
      </c>
      <c r="G2671">
        <v>259522</v>
      </c>
      <c r="H2671">
        <v>112208</v>
      </c>
      <c r="I2671">
        <v>583</v>
      </c>
      <c r="J2671">
        <v>55652</v>
      </c>
      <c r="K2671">
        <v>862840</v>
      </c>
      <c r="L2671">
        <v>176362</v>
      </c>
      <c r="M2671">
        <v>1192405</v>
      </c>
      <c r="N2671" s="6" t="str">
        <f t="shared" si="41"/>
        <v>A2_R2_C1Occitanie2035_2050RésineuxPublic</v>
      </c>
    </row>
    <row r="2672" spans="1:14" x14ac:dyDescent="0.3">
      <c r="A2672" t="s">
        <v>224</v>
      </c>
      <c r="B2672" t="s">
        <v>22</v>
      </c>
      <c r="C2672" t="s">
        <v>215</v>
      </c>
      <c r="D2672" t="s">
        <v>114</v>
      </c>
      <c r="E2672" t="s">
        <v>112</v>
      </c>
      <c r="F2672">
        <v>389587</v>
      </c>
      <c r="G2672">
        <v>2579998</v>
      </c>
      <c r="H2672">
        <v>102482</v>
      </c>
      <c r="I2672">
        <v>161</v>
      </c>
      <c r="J2672">
        <v>1314835</v>
      </c>
      <c r="K2672">
        <v>2627354</v>
      </c>
      <c r="L2672">
        <v>1553232</v>
      </c>
      <c r="M2672">
        <v>6303643</v>
      </c>
      <c r="N2672" s="6" t="str">
        <f t="shared" si="41"/>
        <v>A2_R2_C1Occitanie2035_2050FeuillusPrivé</v>
      </c>
    </row>
    <row r="2673" spans="1:14" x14ac:dyDescent="0.3">
      <c r="A2673" t="s">
        <v>224</v>
      </c>
      <c r="B2673" t="s">
        <v>22</v>
      </c>
      <c r="C2673" t="s">
        <v>215</v>
      </c>
      <c r="D2673" t="s">
        <v>114</v>
      </c>
      <c r="E2673" t="s">
        <v>113</v>
      </c>
      <c r="F2673">
        <v>105879</v>
      </c>
      <c r="G2673">
        <v>440599</v>
      </c>
      <c r="H2673">
        <v>34140</v>
      </c>
      <c r="I2673">
        <v>25</v>
      </c>
      <c r="J2673">
        <v>193860</v>
      </c>
      <c r="K2673">
        <v>477845</v>
      </c>
      <c r="L2673">
        <v>197679</v>
      </c>
      <c r="M2673">
        <v>977609</v>
      </c>
      <c r="N2673" s="6" t="str">
        <f t="shared" si="41"/>
        <v>A2_R2_C1Occitanie2035_2050FeuillusPublic</v>
      </c>
    </row>
    <row r="2674" spans="1:14" x14ac:dyDescent="0.3">
      <c r="A2674" t="s">
        <v>224</v>
      </c>
      <c r="B2674" t="s">
        <v>23</v>
      </c>
      <c r="C2674" t="s">
        <v>214</v>
      </c>
      <c r="D2674" t="s">
        <v>115</v>
      </c>
      <c r="E2674" t="s">
        <v>112</v>
      </c>
      <c r="F2674">
        <v>1179386</v>
      </c>
      <c r="G2674">
        <v>479200</v>
      </c>
      <c r="H2674">
        <v>65047</v>
      </c>
      <c r="I2674">
        <v>139589</v>
      </c>
      <c r="J2674">
        <v>25656</v>
      </c>
      <c r="K2674">
        <v>1731393</v>
      </c>
      <c r="L2674">
        <v>445089</v>
      </c>
      <c r="M2674">
        <v>2182340</v>
      </c>
      <c r="N2674" s="6" t="str">
        <f t="shared" si="41"/>
        <v>A2_R2_C2Occitanie2020_2035RésineuxPrivé</v>
      </c>
    </row>
    <row r="2675" spans="1:14" x14ac:dyDescent="0.3">
      <c r="A2675" t="s">
        <v>224</v>
      </c>
      <c r="B2675" t="s">
        <v>23</v>
      </c>
      <c r="C2675" t="s">
        <v>214</v>
      </c>
      <c r="D2675" t="s">
        <v>115</v>
      </c>
      <c r="E2675" t="s">
        <v>113</v>
      </c>
      <c r="F2675">
        <v>489996</v>
      </c>
      <c r="G2675">
        <v>224583</v>
      </c>
      <c r="H2675">
        <v>109015</v>
      </c>
      <c r="I2675">
        <v>55216</v>
      </c>
      <c r="J2675">
        <v>78891</v>
      </c>
      <c r="K2675">
        <v>748304</v>
      </c>
      <c r="L2675">
        <v>257117</v>
      </c>
      <c r="M2675">
        <v>1236666</v>
      </c>
      <c r="N2675" s="6" t="str">
        <f t="shared" si="41"/>
        <v>A2_R2_C2Occitanie2020_2035RésineuxPublic</v>
      </c>
    </row>
    <row r="2676" spans="1:14" x14ac:dyDescent="0.3">
      <c r="A2676" t="s">
        <v>224</v>
      </c>
      <c r="B2676" t="s">
        <v>23</v>
      </c>
      <c r="C2676" t="s">
        <v>214</v>
      </c>
      <c r="D2676" t="s">
        <v>114</v>
      </c>
      <c r="E2676" t="s">
        <v>112</v>
      </c>
      <c r="F2676">
        <v>250831</v>
      </c>
      <c r="G2676">
        <v>1703938</v>
      </c>
      <c r="H2676">
        <v>31095</v>
      </c>
      <c r="I2676">
        <v>157876</v>
      </c>
      <c r="J2676">
        <v>1381220</v>
      </c>
      <c r="K2676">
        <v>1750721</v>
      </c>
      <c r="L2676">
        <v>1772378</v>
      </c>
      <c r="M2676">
        <v>5763946</v>
      </c>
      <c r="N2676" s="6" t="str">
        <f t="shared" si="41"/>
        <v>A2_R2_C2Occitanie2020_2035FeuillusPrivé</v>
      </c>
    </row>
    <row r="2677" spans="1:14" x14ac:dyDescent="0.3">
      <c r="A2677" t="s">
        <v>224</v>
      </c>
      <c r="B2677" t="s">
        <v>23</v>
      </c>
      <c r="C2677" t="s">
        <v>214</v>
      </c>
      <c r="D2677" t="s">
        <v>114</v>
      </c>
      <c r="E2677" t="s">
        <v>113</v>
      </c>
      <c r="F2677">
        <v>85127</v>
      </c>
      <c r="G2677">
        <v>342600</v>
      </c>
      <c r="H2677">
        <v>27140</v>
      </c>
      <c r="I2677">
        <v>53071</v>
      </c>
      <c r="J2677">
        <v>216094</v>
      </c>
      <c r="K2677">
        <v>376365</v>
      </c>
      <c r="L2677">
        <v>217222</v>
      </c>
      <c r="M2677">
        <v>940493</v>
      </c>
      <c r="N2677" s="6" t="str">
        <f t="shared" si="41"/>
        <v>A2_R2_C2Occitanie2020_2035FeuillusPublic</v>
      </c>
    </row>
    <row r="2678" spans="1:14" x14ac:dyDescent="0.3">
      <c r="A2678" t="s">
        <v>224</v>
      </c>
      <c r="B2678" t="s">
        <v>23</v>
      </c>
      <c r="C2678" t="s">
        <v>215</v>
      </c>
      <c r="D2678" t="s">
        <v>115</v>
      </c>
      <c r="E2678" t="s">
        <v>112</v>
      </c>
      <c r="F2678">
        <v>840959</v>
      </c>
      <c r="G2678">
        <v>311443</v>
      </c>
      <c r="H2678">
        <v>48772</v>
      </c>
      <c r="I2678">
        <v>9464</v>
      </c>
      <c r="J2678">
        <v>70268</v>
      </c>
      <c r="K2678">
        <v>1195905</v>
      </c>
      <c r="L2678">
        <v>559961</v>
      </c>
      <c r="M2678">
        <v>1918486</v>
      </c>
      <c r="N2678" s="6" t="str">
        <f t="shared" si="41"/>
        <v>A2_R2_C2Occitanie2035_2050RésineuxPrivé</v>
      </c>
    </row>
    <row r="2679" spans="1:14" x14ac:dyDescent="0.3">
      <c r="A2679" t="s">
        <v>224</v>
      </c>
      <c r="B2679" t="s">
        <v>23</v>
      </c>
      <c r="C2679" t="s">
        <v>215</v>
      </c>
      <c r="D2679" t="s">
        <v>115</v>
      </c>
      <c r="E2679" t="s">
        <v>113</v>
      </c>
      <c r="F2679">
        <v>376623</v>
      </c>
      <c r="G2679">
        <v>165580</v>
      </c>
      <c r="H2679">
        <v>149217</v>
      </c>
      <c r="I2679">
        <v>571</v>
      </c>
      <c r="J2679">
        <v>34527</v>
      </c>
      <c r="K2679">
        <v>566753</v>
      </c>
      <c r="L2679">
        <v>400940</v>
      </c>
      <c r="M2679">
        <v>1055853</v>
      </c>
      <c r="N2679" s="6" t="str">
        <f t="shared" si="41"/>
        <v>A2_R2_C2Occitanie2035_2050RésineuxPublic</v>
      </c>
    </row>
    <row r="2680" spans="1:14" x14ac:dyDescent="0.3">
      <c r="A2680" t="s">
        <v>224</v>
      </c>
      <c r="B2680" t="s">
        <v>23</v>
      </c>
      <c r="C2680" t="s">
        <v>215</v>
      </c>
      <c r="D2680" t="s">
        <v>114</v>
      </c>
      <c r="E2680" t="s">
        <v>112</v>
      </c>
      <c r="F2680">
        <v>245832</v>
      </c>
      <c r="G2680">
        <v>1505316</v>
      </c>
      <c r="H2680">
        <v>33700</v>
      </c>
      <c r="I2680">
        <v>156</v>
      </c>
      <c r="J2680">
        <v>757253</v>
      </c>
      <c r="K2680">
        <v>1557944</v>
      </c>
      <c r="L2680">
        <v>2951428</v>
      </c>
      <c r="M2680">
        <v>5562293</v>
      </c>
      <c r="N2680" s="6" t="str">
        <f t="shared" si="41"/>
        <v>A2_R2_C2Occitanie2035_2050FeuillusPrivé</v>
      </c>
    </row>
    <row r="2681" spans="1:14" x14ac:dyDescent="0.3">
      <c r="A2681" t="s">
        <v>224</v>
      </c>
      <c r="B2681" t="s">
        <v>23</v>
      </c>
      <c r="C2681" t="s">
        <v>215</v>
      </c>
      <c r="D2681" t="s">
        <v>114</v>
      </c>
      <c r="E2681" t="s">
        <v>113</v>
      </c>
      <c r="F2681">
        <v>59487</v>
      </c>
      <c r="G2681">
        <v>258142</v>
      </c>
      <c r="H2681">
        <v>38839</v>
      </c>
      <c r="I2681">
        <v>24</v>
      </c>
      <c r="J2681">
        <v>151679</v>
      </c>
      <c r="K2681">
        <v>279211</v>
      </c>
      <c r="L2681">
        <v>383103</v>
      </c>
      <c r="M2681">
        <v>879385</v>
      </c>
      <c r="N2681" s="6" t="str">
        <f t="shared" si="41"/>
        <v>A2_R2_C2Occitanie2035_2050FeuillusPublic</v>
      </c>
    </row>
    <row r="2682" spans="1:14" x14ac:dyDescent="0.3">
      <c r="A2682" t="s">
        <v>224</v>
      </c>
      <c r="B2682" t="s">
        <v>24</v>
      </c>
      <c r="C2682" t="s">
        <v>214</v>
      </c>
      <c r="D2682" t="s">
        <v>115</v>
      </c>
      <c r="E2682" t="s">
        <v>112</v>
      </c>
      <c r="F2682">
        <v>762787</v>
      </c>
      <c r="G2682">
        <v>324743</v>
      </c>
      <c r="H2682">
        <v>55612</v>
      </c>
      <c r="I2682">
        <v>142118</v>
      </c>
      <c r="J2682">
        <v>78861</v>
      </c>
      <c r="K2682">
        <v>1135796</v>
      </c>
      <c r="L2682">
        <v>685158</v>
      </c>
      <c r="M2682">
        <v>2019850</v>
      </c>
      <c r="N2682" s="6" t="str">
        <f t="shared" si="41"/>
        <v>A2_R2_C3Occitanie2020_2035RésineuxPrivé</v>
      </c>
    </row>
    <row r="2683" spans="1:14" x14ac:dyDescent="0.3">
      <c r="A2683" t="s">
        <v>224</v>
      </c>
      <c r="B2683" t="s">
        <v>24</v>
      </c>
      <c r="C2683" t="s">
        <v>214</v>
      </c>
      <c r="D2683" t="s">
        <v>115</v>
      </c>
      <c r="E2683" t="s">
        <v>113</v>
      </c>
      <c r="F2683">
        <v>363998</v>
      </c>
      <c r="G2683">
        <v>160575</v>
      </c>
      <c r="H2683">
        <v>133549</v>
      </c>
      <c r="I2683">
        <v>56938</v>
      </c>
      <c r="J2683">
        <v>57700</v>
      </c>
      <c r="K2683">
        <v>550129</v>
      </c>
      <c r="L2683">
        <v>404183</v>
      </c>
      <c r="M2683">
        <v>1125651</v>
      </c>
      <c r="N2683" s="6" t="str">
        <f t="shared" si="41"/>
        <v>A2_R2_C3Occitanie2020_2035RésineuxPublic</v>
      </c>
    </row>
    <row r="2684" spans="1:14" x14ac:dyDescent="0.3">
      <c r="A2684" t="s">
        <v>224</v>
      </c>
      <c r="B2684" t="s">
        <v>24</v>
      </c>
      <c r="C2684" t="s">
        <v>214</v>
      </c>
      <c r="D2684" t="s">
        <v>114</v>
      </c>
      <c r="E2684" t="s">
        <v>112</v>
      </c>
      <c r="F2684">
        <v>189673</v>
      </c>
      <c r="G2684">
        <v>1213056</v>
      </c>
      <c r="H2684">
        <v>19456</v>
      </c>
      <c r="I2684">
        <v>156161</v>
      </c>
      <c r="J2684">
        <v>848642</v>
      </c>
      <c r="K2684">
        <v>1263736</v>
      </c>
      <c r="L2684">
        <v>2667836</v>
      </c>
      <c r="M2684">
        <v>5177491</v>
      </c>
      <c r="N2684" s="6" t="str">
        <f t="shared" si="41"/>
        <v>A2_R2_C3Occitanie2020_2035FeuillusPrivé</v>
      </c>
    </row>
    <row r="2685" spans="1:14" x14ac:dyDescent="0.3">
      <c r="A2685" t="s">
        <v>224</v>
      </c>
      <c r="B2685" t="s">
        <v>24</v>
      </c>
      <c r="C2685" t="s">
        <v>214</v>
      </c>
      <c r="D2685" t="s">
        <v>114</v>
      </c>
      <c r="E2685" t="s">
        <v>113</v>
      </c>
      <c r="F2685">
        <v>56696</v>
      </c>
      <c r="G2685">
        <v>225804</v>
      </c>
      <c r="H2685">
        <v>29959</v>
      </c>
      <c r="I2685">
        <v>52895</v>
      </c>
      <c r="J2685">
        <v>178955</v>
      </c>
      <c r="K2685">
        <v>249213</v>
      </c>
      <c r="L2685">
        <v>334874</v>
      </c>
      <c r="M2685">
        <v>860606</v>
      </c>
      <c r="N2685" s="6" t="str">
        <f t="shared" si="41"/>
        <v>A2_R2_C3Occitanie2020_2035FeuillusPublic</v>
      </c>
    </row>
    <row r="2686" spans="1:14" x14ac:dyDescent="0.3">
      <c r="A2686" t="s">
        <v>224</v>
      </c>
      <c r="B2686" t="s">
        <v>24</v>
      </c>
      <c r="C2686" t="s">
        <v>215</v>
      </c>
      <c r="D2686" t="s">
        <v>115</v>
      </c>
      <c r="E2686" t="s">
        <v>112</v>
      </c>
      <c r="F2686">
        <v>576555</v>
      </c>
      <c r="G2686">
        <v>217204</v>
      </c>
      <c r="H2686">
        <v>28732</v>
      </c>
      <c r="I2686">
        <v>8019</v>
      </c>
      <c r="J2686">
        <v>134227</v>
      </c>
      <c r="K2686">
        <v>821247</v>
      </c>
      <c r="L2686">
        <v>654999</v>
      </c>
      <c r="M2686">
        <v>1862815</v>
      </c>
      <c r="N2686" s="6" t="str">
        <f t="shared" si="41"/>
        <v>A2_R2_C3Occitanie2035_2050RésineuxPrivé</v>
      </c>
    </row>
    <row r="2687" spans="1:14" x14ac:dyDescent="0.3">
      <c r="A2687" t="s">
        <v>224</v>
      </c>
      <c r="B2687" t="s">
        <v>24</v>
      </c>
      <c r="C2687" t="s">
        <v>215</v>
      </c>
      <c r="D2687" t="s">
        <v>115</v>
      </c>
      <c r="E2687" t="s">
        <v>113</v>
      </c>
      <c r="F2687">
        <v>274314</v>
      </c>
      <c r="G2687">
        <v>111053</v>
      </c>
      <c r="H2687">
        <v>129498</v>
      </c>
      <c r="I2687">
        <v>478</v>
      </c>
      <c r="J2687">
        <v>53720</v>
      </c>
      <c r="K2687">
        <v>403196</v>
      </c>
      <c r="L2687">
        <v>440476</v>
      </c>
      <c r="M2687">
        <v>992581</v>
      </c>
      <c r="N2687" s="6" t="str">
        <f t="shared" si="41"/>
        <v>A2_R2_C3Occitanie2035_2050RésineuxPublic</v>
      </c>
    </row>
    <row r="2688" spans="1:14" x14ac:dyDescent="0.3">
      <c r="A2688" t="s">
        <v>224</v>
      </c>
      <c r="B2688" t="s">
        <v>24</v>
      </c>
      <c r="C2688" t="s">
        <v>215</v>
      </c>
      <c r="D2688" t="s">
        <v>114</v>
      </c>
      <c r="E2688" t="s">
        <v>112</v>
      </c>
      <c r="F2688">
        <v>196110</v>
      </c>
      <c r="G2688">
        <v>1124018</v>
      </c>
      <c r="H2688">
        <v>18172</v>
      </c>
      <c r="I2688">
        <v>136</v>
      </c>
      <c r="J2688">
        <v>473946</v>
      </c>
      <c r="K2688">
        <v>1175400</v>
      </c>
      <c r="L2688">
        <v>3107249</v>
      </c>
      <c r="M2688">
        <v>4840084</v>
      </c>
      <c r="N2688" s="6" t="str">
        <f t="shared" si="41"/>
        <v>A2_R2_C3Occitanie2035_2050FeuillusPrivé</v>
      </c>
    </row>
    <row r="2689" spans="1:14" x14ac:dyDescent="0.3">
      <c r="A2689" t="s">
        <v>224</v>
      </c>
      <c r="B2689" t="s">
        <v>24</v>
      </c>
      <c r="C2689" t="s">
        <v>215</v>
      </c>
      <c r="D2689" t="s">
        <v>114</v>
      </c>
      <c r="E2689" t="s">
        <v>113</v>
      </c>
      <c r="F2689">
        <v>37887</v>
      </c>
      <c r="G2689">
        <v>173656</v>
      </c>
      <c r="H2689">
        <v>33146</v>
      </c>
      <c r="I2689">
        <v>21</v>
      </c>
      <c r="J2689">
        <v>143985</v>
      </c>
      <c r="K2689">
        <v>187494</v>
      </c>
      <c r="L2689">
        <v>409698</v>
      </c>
      <c r="M2689">
        <v>805333</v>
      </c>
      <c r="N2689" s="6" t="str">
        <f t="shared" si="41"/>
        <v>A2_R2_C3Occitanie2035_2050FeuillusPublic</v>
      </c>
    </row>
    <row r="2690" spans="1:14" x14ac:dyDescent="0.3">
      <c r="A2690" t="s">
        <v>224</v>
      </c>
      <c r="B2690" t="s">
        <v>25</v>
      </c>
      <c r="C2690" t="s">
        <v>214</v>
      </c>
      <c r="D2690" t="s">
        <v>115</v>
      </c>
      <c r="E2690" t="s">
        <v>112</v>
      </c>
      <c r="F2690">
        <v>1423527</v>
      </c>
      <c r="G2690">
        <v>589742</v>
      </c>
      <c r="H2690">
        <v>89916</v>
      </c>
      <c r="I2690">
        <v>157825</v>
      </c>
      <c r="J2690">
        <v>-75536</v>
      </c>
      <c r="K2690">
        <v>2097302</v>
      </c>
      <c r="L2690">
        <v>419548</v>
      </c>
      <c r="M2690">
        <v>2213834</v>
      </c>
      <c r="N2690" s="6" t="str">
        <f t="shared" si="41"/>
        <v>A3_R1_C1Occitanie2020_2035RésineuxPrivé</v>
      </c>
    </row>
    <row r="2691" spans="1:14" x14ac:dyDescent="0.3">
      <c r="A2691" t="s">
        <v>224</v>
      </c>
      <c r="B2691" t="s">
        <v>25</v>
      </c>
      <c r="C2691" t="s">
        <v>214</v>
      </c>
      <c r="D2691" t="s">
        <v>115</v>
      </c>
      <c r="E2691" t="s">
        <v>113</v>
      </c>
      <c r="F2691">
        <v>550657</v>
      </c>
      <c r="G2691">
        <v>258138</v>
      </c>
      <c r="H2691">
        <v>118204</v>
      </c>
      <c r="I2691">
        <v>95172</v>
      </c>
      <c r="J2691">
        <v>51527</v>
      </c>
      <c r="K2691">
        <v>846455</v>
      </c>
      <c r="L2691">
        <v>244835</v>
      </c>
      <c r="M2691">
        <v>1238439</v>
      </c>
      <c r="N2691" s="6" t="str">
        <f t="shared" ref="N2691:N2754" si="42">B2691&amp;A2691&amp;C2691&amp;D2691&amp;E2691</f>
        <v>A3_R1_C1Occitanie2020_2035RésineuxPublic</v>
      </c>
    </row>
    <row r="2692" spans="1:14" x14ac:dyDescent="0.3">
      <c r="A2692" t="s">
        <v>224</v>
      </c>
      <c r="B2692" t="s">
        <v>25</v>
      </c>
      <c r="C2692" t="s">
        <v>214</v>
      </c>
      <c r="D2692" t="s">
        <v>114</v>
      </c>
      <c r="E2692" t="s">
        <v>112</v>
      </c>
      <c r="F2692">
        <v>352092</v>
      </c>
      <c r="G2692">
        <v>2514278</v>
      </c>
      <c r="H2692">
        <v>86946</v>
      </c>
      <c r="I2692">
        <v>452435</v>
      </c>
      <c r="J2692">
        <v>936488</v>
      </c>
      <c r="K2692">
        <v>2555252</v>
      </c>
      <c r="L2692">
        <v>1686259</v>
      </c>
      <c r="M2692">
        <v>5699648</v>
      </c>
      <c r="N2692" s="6" t="str">
        <f t="shared" si="42"/>
        <v>A3_R1_C1Occitanie2020_2035FeuillusPrivé</v>
      </c>
    </row>
    <row r="2693" spans="1:14" x14ac:dyDescent="0.3">
      <c r="A2693" t="s">
        <v>224</v>
      </c>
      <c r="B2693" t="s">
        <v>25</v>
      </c>
      <c r="C2693" t="s">
        <v>214</v>
      </c>
      <c r="D2693" t="s">
        <v>114</v>
      </c>
      <c r="E2693" t="s">
        <v>113</v>
      </c>
      <c r="F2693">
        <v>115076</v>
      </c>
      <c r="G2693">
        <v>459335</v>
      </c>
      <c r="H2693">
        <v>31096</v>
      </c>
      <c r="I2693">
        <v>130505</v>
      </c>
      <c r="J2693">
        <v>142700</v>
      </c>
      <c r="K2693">
        <v>503996</v>
      </c>
      <c r="L2693">
        <v>210777</v>
      </c>
      <c r="M2693">
        <v>933528</v>
      </c>
      <c r="N2693" s="6" t="str">
        <f t="shared" si="42"/>
        <v>A3_R1_C1Occitanie2020_2035FeuillusPublic</v>
      </c>
    </row>
    <row r="2694" spans="1:14" x14ac:dyDescent="0.3">
      <c r="A2694" t="s">
        <v>224</v>
      </c>
      <c r="B2694" t="s">
        <v>25</v>
      </c>
      <c r="C2694" t="s">
        <v>215</v>
      </c>
      <c r="D2694" t="s">
        <v>115</v>
      </c>
      <c r="E2694" t="s">
        <v>112</v>
      </c>
      <c r="F2694">
        <v>1665269</v>
      </c>
      <c r="G2694">
        <v>708245</v>
      </c>
      <c r="H2694">
        <v>96354</v>
      </c>
      <c r="I2694">
        <v>43947</v>
      </c>
      <c r="J2694">
        <v>-173732</v>
      </c>
      <c r="K2694">
        <v>2448718</v>
      </c>
      <c r="L2694">
        <v>189094</v>
      </c>
      <c r="M2694">
        <v>2058662</v>
      </c>
      <c r="N2694" s="6" t="str">
        <f t="shared" si="42"/>
        <v>A3_R1_C1Occitanie2035_2050RésineuxPrivé</v>
      </c>
    </row>
    <row r="2695" spans="1:14" x14ac:dyDescent="0.3">
      <c r="A2695" t="s">
        <v>224</v>
      </c>
      <c r="B2695" t="s">
        <v>25</v>
      </c>
      <c r="C2695" t="s">
        <v>215</v>
      </c>
      <c r="D2695" t="s">
        <v>115</v>
      </c>
      <c r="E2695" t="s">
        <v>113</v>
      </c>
      <c r="F2695">
        <v>582181</v>
      </c>
      <c r="G2695">
        <v>273784</v>
      </c>
      <c r="H2695">
        <v>126907</v>
      </c>
      <c r="I2695">
        <v>2082</v>
      </c>
      <c r="J2695">
        <v>59327</v>
      </c>
      <c r="K2695">
        <v>893277</v>
      </c>
      <c r="L2695">
        <v>153300</v>
      </c>
      <c r="M2695">
        <v>1207550</v>
      </c>
      <c r="N2695" s="6" t="str">
        <f t="shared" si="42"/>
        <v>A3_R1_C1Occitanie2035_2050RésineuxPublic</v>
      </c>
    </row>
    <row r="2696" spans="1:14" x14ac:dyDescent="0.3">
      <c r="A2696" t="s">
        <v>224</v>
      </c>
      <c r="B2696" t="s">
        <v>25</v>
      </c>
      <c r="C2696" t="s">
        <v>215</v>
      </c>
      <c r="D2696" t="s">
        <v>114</v>
      </c>
      <c r="E2696" t="s">
        <v>112</v>
      </c>
      <c r="F2696">
        <v>617667</v>
      </c>
      <c r="G2696">
        <v>4428473</v>
      </c>
      <c r="H2696">
        <v>325036</v>
      </c>
      <c r="I2696">
        <v>1194</v>
      </c>
      <c r="J2696">
        <v>229341</v>
      </c>
      <c r="K2696">
        <v>4470498</v>
      </c>
      <c r="L2696">
        <v>1176585</v>
      </c>
      <c r="M2696">
        <v>5894039</v>
      </c>
      <c r="N2696" s="6" t="str">
        <f t="shared" si="42"/>
        <v>A3_R1_C1Occitanie2035_2050FeuillusPrivé</v>
      </c>
    </row>
    <row r="2697" spans="1:14" x14ac:dyDescent="0.3">
      <c r="A2697" t="s">
        <v>224</v>
      </c>
      <c r="B2697" t="s">
        <v>25</v>
      </c>
      <c r="C2697" t="s">
        <v>215</v>
      </c>
      <c r="D2697" t="s">
        <v>114</v>
      </c>
      <c r="E2697" t="s">
        <v>113</v>
      </c>
      <c r="F2697">
        <v>135933</v>
      </c>
      <c r="G2697">
        <v>553773</v>
      </c>
      <c r="H2697">
        <v>40297</v>
      </c>
      <c r="I2697">
        <v>34</v>
      </c>
      <c r="J2697">
        <v>114321</v>
      </c>
      <c r="K2697">
        <v>602900</v>
      </c>
      <c r="L2697">
        <v>178511</v>
      </c>
      <c r="M2697">
        <v>946155</v>
      </c>
      <c r="N2697" s="6" t="str">
        <f t="shared" si="42"/>
        <v>A3_R1_C1Occitanie2035_2050FeuillusPublic</v>
      </c>
    </row>
    <row r="2698" spans="1:14" x14ac:dyDescent="0.3">
      <c r="A2698" t="s">
        <v>224</v>
      </c>
      <c r="B2698" t="s">
        <v>26</v>
      </c>
      <c r="C2698" t="s">
        <v>214</v>
      </c>
      <c r="D2698" t="s">
        <v>115</v>
      </c>
      <c r="E2698" t="s">
        <v>112</v>
      </c>
      <c r="F2698">
        <v>1423527</v>
      </c>
      <c r="G2698">
        <v>589742</v>
      </c>
      <c r="H2698">
        <v>89916</v>
      </c>
      <c r="I2698">
        <v>157825</v>
      </c>
      <c r="J2698">
        <v>-75536</v>
      </c>
      <c r="K2698">
        <v>2097302</v>
      </c>
      <c r="L2698">
        <v>419548</v>
      </c>
      <c r="M2698">
        <v>2213834</v>
      </c>
      <c r="N2698" s="6" t="str">
        <f t="shared" si="42"/>
        <v>A3_R1_C2Occitanie2020_2035RésineuxPrivé</v>
      </c>
    </row>
    <row r="2699" spans="1:14" x14ac:dyDescent="0.3">
      <c r="A2699" t="s">
        <v>224</v>
      </c>
      <c r="B2699" t="s">
        <v>26</v>
      </c>
      <c r="C2699" t="s">
        <v>214</v>
      </c>
      <c r="D2699" t="s">
        <v>115</v>
      </c>
      <c r="E2699" t="s">
        <v>113</v>
      </c>
      <c r="F2699">
        <v>550657</v>
      </c>
      <c r="G2699">
        <v>258138</v>
      </c>
      <c r="H2699">
        <v>118204</v>
      </c>
      <c r="I2699">
        <v>95172</v>
      </c>
      <c r="J2699">
        <v>51527</v>
      </c>
      <c r="K2699">
        <v>846455</v>
      </c>
      <c r="L2699">
        <v>244835</v>
      </c>
      <c r="M2699">
        <v>1238439</v>
      </c>
      <c r="N2699" s="6" t="str">
        <f t="shared" si="42"/>
        <v>A3_R1_C2Occitanie2020_2035RésineuxPublic</v>
      </c>
    </row>
    <row r="2700" spans="1:14" x14ac:dyDescent="0.3">
      <c r="A2700" t="s">
        <v>224</v>
      </c>
      <c r="B2700" t="s">
        <v>26</v>
      </c>
      <c r="C2700" t="s">
        <v>214</v>
      </c>
      <c r="D2700" t="s">
        <v>114</v>
      </c>
      <c r="E2700" t="s">
        <v>112</v>
      </c>
      <c r="F2700">
        <v>352092</v>
      </c>
      <c r="G2700">
        <v>2514278</v>
      </c>
      <c r="H2700">
        <v>86946</v>
      </c>
      <c r="I2700">
        <v>452435</v>
      </c>
      <c r="J2700">
        <v>936488</v>
      </c>
      <c r="K2700">
        <v>2555252</v>
      </c>
      <c r="L2700">
        <v>1686259</v>
      </c>
      <c r="M2700">
        <v>5699648</v>
      </c>
      <c r="N2700" s="6" t="str">
        <f t="shared" si="42"/>
        <v>A3_R1_C2Occitanie2020_2035FeuillusPrivé</v>
      </c>
    </row>
    <row r="2701" spans="1:14" x14ac:dyDescent="0.3">
      <c r="A2701" t="s">
        <v>224</v>
      </c>
      <c r="B2701" t="s">
        <v>26</v>
      </c>
      <c r="C2701" t="s">
        <v>214</v>
      </c>
      <c r="D2701" t="s">
        <v>114</v>
      </c>
      <c r="E2701" t="s">
        <v>113</v>
      </c>
      <c r="F2701">
        <v>115076</v>
      </c>
      <c r="G2701">
        <v>459335</v>
      </c>
      <c r="H2701">
        <v>31096</v>
      </c>
      <c r="I2701">
        <v>130505</v>
      </c>
      <c r="J2701">
        <v>142700</v>
      </c>
      <c r="K2701">
        <v>503996</v>
      </c>
      <c r="L2701">
        <v>210777</v>
      </c>
      <c r="M2701">
        <v>933528</v>
      </c>
      <c r="N2701" s="6" t="str">
        <f t="shared" si="42"/>
        <v>A3_R1_C2Occitanie2020_2035FeuillusPublic</v>
      </c>
    </row>
    <row r="2702" spans="1:14" x14ac:dyDescent="0.3">
      <c r="A2702" t="s">
        <v>224</v>
      </c>
      <c r="B2702" t="s">
        <v>26</v>
      </c>
      <c r="C2702" t="s">
        <v>215</v>
      </c>
      <c r="D2702" t="s">
        <v>115</v>
      </c>
      <c r="E2702" t="s">
        <v>112</v>
      </c>
      <c r="F2702">
        <v>1263824</v>
      </c>
      <c r="G2702">
        <v>496704</v>
      </c>
      <c r="H2702">
        <v>115345</v>
      </c>
      <c r="I2702">
        <v>43002</v>
      </c>
      <c r="J2702">
        <v>-86813</v>
      </c>
      <c r="K2702">
        <v>1821892</v>
      </c>
      <c r="L2702">
        <v>426434</v>
      </c>
      <c r="M2702">
        <v>1927616</v>
      </c>
      <c r="N2702" s="6" t="str">
        <f t="shared" si="42"/>
        <v>A3_R1_C2Occitanie2035_2050RésineuxPrivé</v>
      </c>
    </row>
    <row r="2703" spans="1:14" x14ac:dyDescent="0.3">
      <c r="A2703" t="s">
        <v>224</v>
      </c>
      <c r="B2703" t="s">
        <v>26</v>
      </c>
      <c r="C2703" t="s">
        <v>215</v>
      </c>
      <c r="D2703" t="s">
        <v>115</v>
      </c>
      <c r="E2703" t="s">
        <v>113</v>
      </c>
      <c r="F2703">
        <v>530180</v>
      </c>
      <c r="G2703">
        <v>242511</v>
      </c>
      <c r="H2703">
        <v>202840</v>
      </c>
      <c r="I2703">
        <v>2035</v>
      </c>
      <c r="J2703">
        <v>-13297</v>
      </c>
      <c r="K2703">
        <v>806837</v>
      </c>
      <c r="L2703">
        <v>318015</v>
      </c>
      <c r="M2703">
        <v>1063084</v>
      </c>
      <c r="N2703" s="6" t="str">
        <f t="shared" si="42"/>
        <v>A3_R1_C2Occitanie2035_2050RésineuxPublic</v>
      </c>
    </row>
    <row r="2704" spans="1:14" x14ac:dyDescent="0.3">
      <c r="A2704" t="s">
        <v>224</v>
      </c>
      <c r="B2704" t="s">
        <v>26</v>
      </c>
      <c r="C2704" t="s">
        <v>215</v>
      </c>
      <c r="D2704" t="s">
        <v>114</v>
      </c>
      <c r="E2704" t="s">
        <v>112</v>
      </c>
      <c r="F2704">
        <v>374979</v>
      </c>
      <c r="G2704">
        <v>2485935</v>
      </c>
      <c r="H2704">
        <v>180626</v>
      </c>
      <c r="I2704">
        <v>1171</v>
      </c>
      <c r="J2704">
        <v>240001</v>
      </c>
      <c r="K2704">
        <v>2531920</v>
      </c>
      <c r="L2704">
        <v>2578608</v>
      </c>
      <c r="M2704">
        <v>5292040</v>
      </c>
      <c r="N2704" s="6" t="str">
        <f t="shared" si="42"/>
        <v>A3_R1_C2Occitanie2035_2050FeuillusPrivé</v>
      </c>
    </row>
    <row r="2705" spans="1:14" x14ac:dyDescent="0.3">
      <c r="A2705" t="s">
        <v>224</v>
      </c>
      <c r="B2705" t="s">
        <v>26</v>
      </c>
      <c r="C2705" t="s">
        <v>215</v>
      </c>
      <c r="D2705" t="s">
        <v>114</v>
      </c>
      <c r="E2705" t="s">
        <v>113</v>
      </c>
      <c r="F2705">
        <v>96888</v>
      </c>
      <c r="G2705">
        <v>409556</v>
      </c>
      <c r="H2705">
        <v>58123</v>
      </c>
      <c r="I2705">
        <v>33</v>
      </c>
      <c r="J2705">
        <v>64344</v>
      </c>
      <c r="K2705">
        <v>443324</v>
      </c>
      <c r="L2705">
        <v>339006</v>
      </c>
      <c r="M2705">
        <v>851320</v>
      </c>
      <c r="N2705" s="6" t="str">
        <f t="shared" si="42"/>
        <v>A3_R1_C2Occitanie2035_2050FeuillusPublic</v>
      </c>
    </row>
    <row r="2706" spans="1:14" x14ac:dyDescent="0.3">
      <c r="A2706" t="s">
        <v>224</v>
      </c>
      <c r="B2706" t="s">
        <v>27</v>
      </c>
      <c r="C2706" t="s">
        <v>214</v>
      </c>
      <c r="D2706" t="s">
        <v>115</v>
      </c>
      <c r="E2706" t="s">
        <v>112</v>
      </c>
      <c r="F2706">
        <v>1045729</v>
      </c>
      <c r="G2706">
        <v>423911</v>
      </c>
      <c r="H2706">
        <v>93872</v>
      </c>
      <c r="I2706">
        <v>156459</v>
      </c>
      <c r="J2706">
        <v>-22126</v>
      </c>
      <c r="K2706">
        <v>1536039</v>
      </c>
      <c r="L2706">
        <v>634764</v>
      </c>
      <c r="M2706">
        <v>2044174</v>
      </c>
      <c r="N2706" s="6" t="str">
        <f t="shared" si="42"/>
        <v>A3_R1_C3Occitanie2020_2035RésineuxPrivé</v>
      </c>
    </row>
    <row r="2707" spans="1:14" x14ac:dyDescent="0.3">
      <c r="A2707" t="s">
        <v>224</v>
      </c>
      <c r="B2707" t="s">
        <v>27</v>
      </c>
      <c r="C2707" t="s">
        <v>214</v>
      </c>
      <c r="D2707" t="s">
        <v>115</v>
      </c>
      <c r="E2707" t="s">
        <v>113</v>
      </c>
      <c r="F2707">
        <v>441558</v>
      </c>
      <c r="G2707">
        <v>201831</v>
      </c>
      <c r="H2707">
        <v>158745</v>
      </c>
      <c r="I2707">
        <v>96432</v>
      </c>
      <c r="J2707">
        <v>30172</v>
      </c>
      <c r="K2707">
        <v>674263</v>
      </c>
      <c r="L2707">
        <v>370313</v>
      </c>
      <c r="M2707">
        <v>1130026</v>
      </c>
      <c r="N2707" s="6" t="str">
        <f t="shared" si="42"/>
        <v>A3_R1_C3Occitanie2020_2035RésineuxPublic</v>
      </c>
    </row>
    <row r="2708" spans="1:14" x14ac:dyDescent="0.3">
      <c r="A2708" t="s">
        <v>224</v>
      </c>
      <c r="B2708" t="s">
        <v>27</v>
      </c>
      <c r="C2708" t="s">
        <v>214</v>
      </c>
      <c r="D2708" t="s">
        <v>114</v>
      </c>
      <c r="E2708" t="s">
        <v>112</v>
      </c>
      <c r="F2708">
        <v>235289</v>
      </c>
      <c r="G2708">
        <v>1531990</v>
      </c>
      <c r="H2708">
        <v>38353</v>
      </c>
      <c r="I2708">
        <v>449513</v>
      </c>
      <c r="J2708">
        <v>685167</v>
      </c>
      <c r="K2708">
        <v>1583914</v>
      </c>
      <c r="L2708">
        <v>2615194</v>
      </c>
      <c r="M2708">
        <v>5153784</v>
      </c>
      <c r="N2708" s="6" t="str">
        <f t="shared" si="42"/>
        <v>A3_R1_C3Occitanie2020_2035FeuillusPrivé</v>
      </c>
    </row>
    <row r="2709" spans="1:14" x14ac:dyDescent="0.3">
      <c r="A2709" t="s">
        <v>224</v>
      </c>
      <c r="B2709" t="s">
        <v>27</v>
      </c>
      <c r="C2709" t="s">
        <v>214</v>
      </c>
      <c r="D2709" t="s">
        <v>114</v>
      </c>
      <c r="E2709" t="s">
        <v>113</v>
      </c>
      <c r="F2709">
        <v>81203</v>
      </c>
      <c r="G2709">
        <v>323218</v>
      </c>
      <c r="H2709">
        <v>38693</v>
      </c>
      <c r="I2709">
        <v>130830</v>
      </c>
      <c r="J2709">
        <v>123451</v>
      </c>
      <c r="K2709">
        <v>355446</v>
      </c>
      <c r="L2709">
        <v>322078</v>
      </c>
      <c r="M2709">
        <v>856457</v>
      </c>
      <c r="N2709" s="6" t="str">
        <f t="shared" si="42"/>
        <v>A3_R1_C3Occitanie2020_2035FeuillusPublic</v>
      </c>
    </row>
    <row r="2710" spans="1:14" x14ac:dyDescent="0.3">
      <c r="A2710" t="s">
        <v>224</v>
      </c>
      <c r="B2710" t="s">
        <v>27</v>
      </c>
      <c r="C2710" t="s">
        <v>215</v>
      </c>
      <c r="D2710" t="s">
        <v>115</v>
      </c>
      <c r="E2710" t="s">
        <v>112</v>
      </c>
      <c r="F2710">
        <v>1025318</v>
      </c>
      <c r="G2710">
        <v>366988</v>
      </c>
      <c r="H2710">
        <v>83515</v>
      </c>
      <c r="I2710">
        <v>36180</v>
      </c>
      <c r="J2710">
        <v>-29173</v>
      </c>
      <c r="K2710">
        <v>1445182</v>
      </c>
      <c r="L2710">
        <v>568852</v>
      </c>
      <c r="M2710">
        <v>1871979</v>
      </c>
      <c r="N2710" s="6" t="str">
        <f t="shared" si="42"/>
        <v>A3_R1_C3Occitanie2035_2050RésineuxPrivé</v>
      </c>
    </row>
    <row r="2711" spans="1:14" x14ac:dyDescent="0.3">
      <c r="A2711" t="s">
        <v>224</v>
      </c>
      <c r="B2711" t="s">
        <v>27</v>
      </c>
      <c r="C2711" t="s">
        <v>215</v>
      </c>
      <c r="D2711" t="s">
        <v>115</v>
      </c>
      <c r="E2711" t="s">
        <v>113</v>
      </c>
      <c r="F2711">
        <v>432278</v>
      </c>
      <c r="G2711">
        <v>190896</v>
      </c>
      <c r="H2711">
        <v>189009</v>
      </c>
      <c r="I2711">
        <v>1688</v>
      </c>
      <c r="J2711">
        <v>6124</v>
      </c>
      <c r="K2711">
        <v>651149</v>
      </c>
      <c r="L2711">
        <v>346641</v>
      </c>
      <c r="M2711">
        <v>996014</v>
      </c>
      <c r="N2711" s="6" t="str">
        <f t="shared" si="42"/>
        <v>A3_R1_C3Occitanie2035_2050RésineuxPublic</v>
      </c>
    </row>
    <row r="2712" spans="1:14" x14ac:dyDescent="0.3">
      <c r="A2712" t="s">
        <v>224</v>
      </c>
      <c r="B2712" t="s">
        <v>27</v>
      </c>
      <c r="C2712" t="s">
        <v>215</v>
      </c>
      <c r="D2712" t="s">
        <v>114</v>
      </c>
      <c r="E2712" t="s">
        <v>112</v>
      </c>
      <c r="F2712">
        <v>258965</v>
      </c>
      <c r="G2712">
        <v>1566542</v>
      </c>
      <c r="H2712">
        <v>58191</v>
      </c>
      <c r="I2712">
        <v>1033</v>
      </c>
      <c r="J2712">
        <v>250614</v>
      </c>
      <c r="K2712">
        <v>1619536</v>
      </c>
      <c r="L2712">
        <v>2957519</v>
      </c>
      <c r="M2712">
        <v>4757060</v>
      </c>
      <c r="N2712" s="6" t="str">
        <f t="shared" si="42"/>
        <v>A3_R1_C3Occitanie2035_2050FeuillusPrivé</v>
      </c>
    </row>
    <row r="2713" spans="1:14" x14ac:dyDescent="0.3">
      <c r="A2713" t="s">
        <v>224</v>
      </c>
      <c r="B2713" t="s">
        <v>27</v>
      </c>
      <c r="C2713" t="s">
        <v>215</v>
      </c>
      <c r="D2713" t="s">
        <v>114</v>
      </c>
      <c r="E2713" t="s">
        <v>113</v>
      </c>
      <c r="F2713">
        <v>72037</v>
      </c>
      <c r="G2713">
        <v>297977</v>
      </c>
      <c r="H2713">
        <v>51027</v>
      </c>
      <c r="I2713">
        <v>28</v>
      </c>
      <c r="J2713">
        <v>76310</v>
      </c>
      <c r="K2713">
        <v>324150</v>
      </c>
      <c r="L2713">
        <v>368899</v>
      </c>
      <c r="M2713">
        <v>786655</v>
      </c>
      <c r="N2713" s="6" t="str">
        <f t="shared" si="42"/>
        <v>A3_R1_C3Occitanie2035_2050FeuillusPublic</v>
      </c>
    </row>
    <row r="2714" spans="1:14" x14ac:dyDescent="0.3">
      <c r="A2714" t="s">
        <v>224</v>
      </c>
      <c r="B2714" t="s">
        <v>28</v>
      </c>
      <c r="C2714" t="s">
        <v>214</v>
      </c>
      <c r="D2714" t="s">
        <v>115</v>
      </c>
      <c r="E2714" t="s">
        <v>112</v>
      </c>
      <c r="F2714">
        <v>1486837</v>
      </c>
      <c r="G2714">
        <v>624097</v>
      </c>
      <c r="H2714">
        <v>100292</v>
      </c>
      <c r="I2714">
        <v>130347</v>
      </c>
      <c r="J2714">
        <v>-124853</v>
      </c>
      <c r="K2714">
        <v>2197802</v>
      </c>
      <c r="L2714">
        <v>388607</v>
      </c>
      <c r="M2714">
        <v>2137727</v>
      </c>
      <c r="N2714" s="6" t="str">
        <f t="shared" si="42"/>
        <v>A3_R2_C1Occitanie2020_2035RésineuxPrivé</v>
      </c>
    </row>
    <row r="2715" spans="1:14" x14ac:dyDescent="0.3">
      <c r="A2715" t="s">
        <v>224</v>
      </c>
      <c r="B2715" t="s">
        <v>28</v>
      </c>
      <c r="C2715" t="s">
        <v>214</v>
      </c>
      <c r="D2715" t="s">
        <v>115</v>
      </c>
      <c r="E2715" t="s">
        <v>113</v>
      </c>
      <c r="F2715">
        <v>541052</v>
      </c>
      <c r="G2715">
        <v>254227</v>
      </c>
      <c r="H2715">
        <v>124324</v>
      </c>
      <c r="I2715">
        <v>54563</v>
      </c>
      <c r="J2715">
        <v>56068</v>
      </c>
      <c r="K2715">
        <v>832146</v>
      </c>
      <c r="L2715">
        <v>236797</v>
      </c>
      <c r="M2715">
        <v>1231826</v>
      </c>
      <c r="N2715" s="6" t="str">
        <f t="shared" si="42"/>
        <v>A3_R2_C1Occitanie2020_2035RésineuxPublic</v>
      </c>
    </row>
    <row r="2716" spans="1:14" x14ac:dyDescent="0.3">
      <c r="A2716" t="s">
        <v>224</v>
      </c>
      <c r="B2716" t="s">
        <v>28</v>
      </c>
      <c r="C2716" t="s">
        <v>214</v>
      </c>
      <c r="D2716" t="s">
        <v>114</v>
      </c>
      <c r="E2716" t="s">
        <v>112</v>
      </c>
      <c r="F2716">
        <v>342248</v>
      </c>
      <c r="G2716">
        <v>2467786</v>
      </c>
      <c r="H2716">
        <v>107594</v>
      </c>
      <c r="I2716">
        <v>156042</v>
      </c>
      <c r="J2716">
        <v>976323</v>
      </c>
      <c r="K2716">
        <v>2504575</v>
      </c>
      <c r="L2716">
        <v>1673409</v>
      </c>
      <c r="M2716">
        <v>5712556</v>
      </c>
      <c r="N2716" s="6" t="str">
        <f t="shared" si="42"/>
        <v>A3_R2_C1Occitanie2020_2035FeuillusPrivé</v>
      </c>
    </row>
    <row r="2717" spans="1:14" x14ac:dyDescent="0.3">
      <c r="A2717" t="s">
        <v>224</v>
      </c>
      <c r="B2717" t="s">
        <v>28</v>
      </c>
      <c r="C2717" t="s">
        <v>214</v>
      </c>
      <c r="D2717" t="s">
        <v>114</v>
      </c>
      <c r="E2717" t="s">
        <v>113</v>
      </c>
      <c r="F2717">
        <v>103433</v>
      </c>
      <c r="G2717">
        <v>421715</v>
      </c>
      <c r="H2717">
        <v>33182</v>
      </c>
      <c r="I2717">
        <v>52981</v>
      </c>
      <c r="J2717">
        <v>168873</v>
      </c>
      <c r="K2717">
        <v>461143</v>
      </c>
      <c r="L2717">
        <v>209576</v>
      </c>
      <c r="M2717">
        <v>935827</v>
      </c>
      <c r="N2717" s="6" t="str">
        <f t="shared" si="42"/>
        <v>A3_R2_C1Occitanie2020_2035FeuillusPublic</v>
      </c>
    </row>
    <row r="2718" spans="1:14" x14ac:dyDescent="0.3">
      <c r="A2718" t="s">
        <v>224</v>
      </c>
      <c r="B2718" t="s">
        <v>28</v>
      </c>
      <c r="C2718" t="s">
        <v>215</v>
      </c>
      <c r="D2718" t="s">
        <v>115</v>
      </c>
      <c r="E2718" t="s">
        <v>112</v>
      </c>
      <c r="F2718">
        <v>1590693</v>
      </c>
      <c r="G2718">
        <v>673343</v>
      </c>
      <c r="H2718">
        <v>93610</v>
      </c>
      <c r="I2718">
        <v>9672</v>
      </c>
      <c r="J2718">
        <v>-186824</v>
      </c>
      <c r="K2718">
        <v>2336664</v>
      </c>
      <c r="L2718">
        <v>161933</v>
      </c>
      <c r="M2718">
        <v>1885395</v>
      </c>
      <c r="N2718" s="6" t="str">
        <f t="shared" si="42"/>
        <v>A3_R2_C1Occitanie2035_2050RésineuxPrivé</v>
      </c>
    </row>
    <row r="2719" spans="1:14" x14ac:dyDescent="0.3">
      <c r="A2719" t="s">
        <v>224</v>
      </c>
      <c r="B2719" t="s">
        <v>28</v>
      </c>
      <c r="C2719" t="s">
        <v>215</v>
      </c>
      <c r="D2719" t="s">
        <v>115</v>
      </c>
      <c r="E2719" t="s">
        <v>113</v>
      </c>
      <c r="F2719">
        <v>585942</v>
      </c>
      <c r="G2719">
        <v>273941</v>
      </c>
      <c r="H2719">
        <v>127333</v>
      </c>
      <c r="I2719">
        <v>583</v>
      </c>
      <c r="J2719">
        <v>49822</v>
      </c>
      <c r="K2719">
        <v>897530</v>
      </c>
      <c r="L2719">
        <v>149952</v>
      </c>
      <c r="M2719">
        <v>1182040</v>
      </c>
      <c r="N2719" s="6" t="str">
        <f t="shared" si="42"/>
        <v>A3_R2_C1Occitanie2035_2050RésineuxPublic</v>
      </c>
    </row>
    <row r="2720" spans="1:14" x14ac:dyDescent="0.3">
      <c r="A2720" t="s">
        <v>224</v>
      </c>
      <c r="B2720" t="s">
        <v>28</v>
      </c>
      <c r="C2720" t="s">
        <v>215</v>
      </c>
      <c r="D2720" t="s">
        <v>114</v>
      </c>
      <c r="E2720" t="s">
        <v>112</v>
      </c>
      <c r="F2720">
        <v>617401</v>
      </c>
      <c r="G2720">
        <v>4436537</v>
      </c>
      <c r="H2720">
        <v>330307</v>
      </c>
      <c r="I2720">
        <v>161</v>
      </c>
      <c r="J2720">
        <v>230768</v>
      </c>
      <c r="K2720">
        <v>4477381</v>
      </c>
      <c r="L2720">
        <v>1190397</v>
      </c>
      <c r="M2720">
        <v>5915406</v>
      </c>
      <c r="N2720" s="6" t="str">
        <f t="shared" si="42"/>
        <v>A3_R2_C1Occitanie2035_2050FeuillusPrivé</v>
      </c>
    </row>
    <row r="2721" spans="1:14" x14ac:dyDescent="0.3">
      <c r="A2721" t="s">
        <v>224</v>
      </c>
      <c r="B2721" t="s">
        <v>28</v>
      </c>
      <c r="C2721" t="s">
        <v>215</v>
      </c>
      <c r="D2721" t="s">
        <v>114</v>
      </c>
      <c r="E2721" t="s">
        <v>113</v>
      </c>
      <c r="F2721">
        <v>138372</v>
      </c>
      <c r="G2721">
        <v>562133</v>
      </c>
      <c r="H2721">
        <v>41252</v>
      </c>
      <c r="I2721">
        <v>25</v>
      </c>
      <c r="J2721">
        <v>114512</v>
      </c>
      <c r="K2721">
        <v>612096</v>
      </c>
      <c r="L2721">
        <v>181081</v>
      </c>
      <c r="M2721">
        <v>957899</v>
      </c>
      <c r="N2721" s="6" t="str">
        <f t="shared" si="42"/>
        <v>A3_R2_C1Occitanie2035_2050FeuillusPublic</v>
      </c>
    </row>
    <row r="2722" spans="1:14" x14ac:dyDescent="0.3">
      <c r="A2722" t="s">
        <v>224</v>
      </c>
      <c r="B2722" t="s">
        <v>29</v>
      </c>
      <c r="C2722" t="s">
        <v>214</v>
      </c>
      <c r="D2722" t="s">
        <v>115</v>
      </c>
      <c r="E2722" t="s">
        <v>112</v>
      </c>
      <c r="F2722">
        <v>1486837</v>
      </c>
      <c r="G2722">
        <v>624097</v>
      </c>
      <c r="H2722">
        <v>100292</v>
      </c>
      <c r="I2722">
        <v>130347</v>
      </c>
      <c r="J2722">
        <v>-124853</v>
      </c>
      <c r="K2722">
        <v>2197802</v>
      </c>
      <c r="L2722">
        <v>388607</v>
      </c>
      <c r="M2722">
        <v>2137727</v>
      </c>
      <c r="N2722" s="6" t="str">
        <f t="shared" si="42"/>
        <v>A3_R2_C2Occitanie2020_2035RésineuxPrivé</v>
      </c>
    </row>
    <row r="2723" spans="1:14" x14ac:dyDescent="0.3">
      <c r="A2723" t="s">
        <v>224</v>
      </c>
      <c r="B2723" t="s">
        <v>29</v>
      </c>
      <c r="C2723" t="s">
        <v>214</v>
      </c>
      <c r="D2723" t="s">
        <v>115</v>
      </c>
      <c r="E2723" t="s">
        <v>113</v>
      </c>
      <c r="F2723">
        <v>541052</v>
      </c>
      <c r="G2723">
        <v>254227</v>
      </c>
      <c r="H2723">
        <v>124324</v>
      </c>
      <c r="I2723">
        <v>54563</v>
      </c>
      <c r="J2723">
        <v>56068</v>
      </c>
      <c r="K2723">
        <v>832146</v>
      </c>
      <c r="L2723">
        <v>236797</v>
      </c>
      <c r="M2723">
        <v>1231826</v>
      </c>
      <c r="N2723" s="6" t="str">
        <f t="shared" si="42"/>
        <v>A3_R2_C2Occitanie2020_2035RésineuxPublic</v>
      </c>
    </row>
    <row r="2724" spans="1:14" x14ac:dyDescent="0.3">
      <c r="A2724" t="s">
        <v>224</v>
      </c>
      <c r="B2724" t="s">
        <v>29</v>
      </c>
      <c r="C2724" t="s">
        <v>214</v>
      </c>
      <c r="D2724" t="s">
        <v>114</v>
      </c>
      <c r="E2724" t="s">
        <v>112</v>
      </c>
      <c r="F2724">
        <v>342248</v>
      </c>
      <c r="G2724">
        <v>2467786</v>
      </c>
      <c r="H2724">
        <v>107594</v>
      </c>
      <c r="I2724">
        <v>156042</v>
      </c>
      <c r="J2724">
        <v>976323</v>
      </c>
      <c r="K2724">
        <v>2504575</v>
      </c>
      <c r="L2724">
        <v>1673409</v>
      </c>
      <c r="M2724">
        <v>5712556</v>
      </c>
      <c r="N2724" s="6" t="str">
        <f t="shared" si="42"/>
        <v>A3_R2_C2Occitanie2020_2035FeuillusPrivé</v>
      </c>
    </row>
    <row r="2725" spans="1:14" x14ac:dyDescent="0.3">
      <c r="A2725" t="s">
        <v>224</v>
      </c>
      <c r="B2725" t="s">
        <v>29</v>
      </c>
      <c r="C2725" t="s">
        <v>214</v>
      </c>
      <c r="D2725" t="s">
        <v>114</v>
      </c>
      <c r="E2725" t="s">
        <v>113</v>
      </c>
      <c r="F2725">
        <v>103433</v>
      </c>
      <c r="G2725">
        <v>421715</v>
      </c>
      <c r="H2725">
        <v>33182</v>
      </c>
      <c r="I2725">
        <v>52981</v>
      </c>
      <c r="J2725">
        <v>168873</v>
      </c>
      <c r="K2725">
        <v>461143</v>
      </c>
      <c r="L2725">
        <v>209576</v>
      </c>
      <c r="M2725">
        <v>935827</v>
      </c>
      <c r="N2725" s="6" t="str">
        <f t="shared" si="42"/>
        <v>A3_R2_C2Occitanie2020_2035FeuillusPublic</v>
      </c>
    </row>
    <row r="2726" spans="1:14" x14ac:dyDescent="0.3">
      <c r="A2726" t="s">
        <v>224</v>
      </c>
      <c r="B2726" t="s">
        <v>29</v>
      </c>
      <c r="C2726" t="s">
        <v>215</v>
      </c>
      <c r="D2726" t="s">
        <v>115</v>
      </c>
      <c r="E2726" t="s">
        <v>112</v>
      </c>
      <c r="F2726">
        <v>1116303</v>
      </c>
      <c r="G2726">
        <v>438876</v>
      </c>
      <c r="H2726">
        <v>90395</v>
      </c>
      <c r="I2726">
        <v>9464</v>
      </c>
      <c r="J2726">
        <v>-69151</v>
      </c>
      <c r="K2726">
        <v>1610648</v>
      </c>
      <c r="L2726">
        <v>415529</v>
      </c>
      <c r="M2726">
        <v>1767526</v>
      </c>
      <c r="N2726" s="6" t="str">
        <f t="shared" si="42"/>
        <v>A3_R2_C2Occitanie2035_2050RésineuxPrivé</v>
      </c>
    </row>
    <row r="2727" spans="1:14" x14ac:dyDescent="0.3">
      <c r="A2727" t="s">
        <v>224</v>
      </c>
      <c r="B2727" t="s">
        <v>29</v>
      </c>
      <c r="C2727" t="s">
        <v>215</v>
      </c>
      <c r="D2727" t="s">
        <v>115</v>
      </c>
      <c r="E2727" t="s">
        <v>113</v>
      </c>
      <c r="F2727">
        <v>554319</v>
      </c>
      <c r="G2727">
        <v>248782</v>
      </c>
      <c r="H2727">
        <v>184006</v>
      </c>
      <c r="I2727">
        <v>571</v>
      </c>
      <c r="J2727">
        <v>-37942</v>
      </c>
      <c r="K2727">
        <v>838887</v>
      </c>
      <c r="L2727">
        <v>328625</v>
      </c>
      <c r="M2727">
        <v>1031484</v>
      </c>
      <c r="N2727" s="6" t="str">
        <f t="shared" si="42"/>
        <v>A3_R2_C2Occitanie2035_2050RésineuxPublic</v>
      </c>
    </row>
    <row r="2728" spans="1:14" x14ac:dyDescent="0.3">
      <c r="A2728" t="s">
        <v>224</v>
      </c>
      <c r="B2728" t="s">
        <v>29</v>
      </c>
      <c r="C2728" t="s">
        <v>215</v>
      </c>
      <c r="D2728" t="s">
        <v>114</v>
      </c>
      <c r="E2728" t="s">
        <v>112</v>
      </c>
      <c r="F2728">
        <v>352307</v>
      </c>
      <c r="G2728">
        <v>2303022</v>
      </c>
      <c r="H2728">
        <v>150578</v>
      </c>
      <c r="I2728">
        <v>156</v>
      </c>
      <c r="J2728">
        <v>317388</v>
      </c>
      <c r="K2728">
        <v>2351668</v>
      </c>
      <c r="L2728">
        <v>2661134</v>
      </c>
      <c r="M2728">
        <v>5321439</v>
      </c>
      <c r="N2728" s="6" t="str">
        <f t="shared" si="42"/>
        <v>A3_R2_C2Occitanie2035_2050FeuillusPrivé</v>
      </c>
    </row>
    <row r="2729" spans="1:14" x14ac:dyDescent="0.3">
      <c r="A2729" t="s">
        <v>224</v>
      </c>
      <c r="B2729" t="s">
        <v>29</v>
      </c>
      <c r="C2729" t="s">
        <v>215</v>
      </c>
      <c r="D2729" t="s">
        <v>114</v>
      </c>
      <c r="E2729" t="s">
        <v>113</v>
      </c>
      <c r="F2729">
        <v>94048</v>
      </c>
      <c r="G2729">
        <v>395513</v>
      </c>
      <c r="H2729">
        <v>51517</v>
      </c>
      <c r="I2729">
        <v>24</v>
      </c>
      <c r="J2729">
        <v>70722</v>
      </c>
      <c r="K2729">
        <v>428934</v>
      </c>
      <c r="L2729">
        <v>353680</v>
      </c>
      <c r="M2729">
        <v>860433</v>
      </c>
      <c r="N2729" s="6" t="str">
        <f t="shared" si="42"/>
        <v>A3_R2_C2Occitanie2035_2050FeuillusPublic</v>
      </c>
    </row>
    <row r="2730" spans="1:14" x14ac:dyDescent="0.3">
      <c r="A2730" t="s">
        <v>224</v>
      </c>
      <c r="B2730" t="s">
        <v>30</v>
      </c>
      <c r="C2730" t="s">
        <v>214</v>
      </c>
      <c r="D2730" t="s">
        <v>115</v>
      </c>
      <c r="E2730" t="s">
        <v>112</v>
      </c>
      <c r="F2730">
        <v>1050281</v>
      </c>
      <c r="G2730">
        <v>427461</v>
      </c>
      <c r="H2730">
        <v>95694</v>
      </c>
      <c r="I2730">
        <v>134669</v>
      </c>
      <c r="J2730">
        <v>-40175</v>
      </c>
      <c r="K2730">
        <v>1544173</v>
      </c>
      <c r="L2730">
        <v>616743</v>
      </c>
      <c r="M2730">
        <v>1983116</v>
      </c>
      <c r="N2730" s="6" t="str">
        <f t="shared" si="42"/>
        <v>A3_R2_C3Occitanie2020_2035RésineuxPrivé</v>
      </c>
    </row>
    <row r="2731" spans="1:14" x14ac:dyDescent="0.3">
      <c r="A2731" t="s">
        <v>224</v>
      </c>
      <c r="B2731" t="s">
        <v>30</v>
      </c>
      <c r="C2731" t="s">
        <v>214</v>
      </c>
      <c r="D2731" t="s">
        <v>115</v>
      </c>
      <c r="E2731" t="s">
        <v>113</v>
      </c>
      <c r="F2731">
        <v>420994</v>
      </c>
      <c r="G2731">
        <v>192383</v>
      </c>
      <c r="H2731">
        <v>159827</v>
      </c>
      <c r="I2731">
        <v>56309</v>
      </c>
      <c r="J2731">
        <v>38580</v>
      </c>
      <c r="K2731">
        <v>642832</v>
      </c>
      <c r="L2731">
        <v>369316</v>
      </c>
      <c r="M2731">
        <v>1124791</v>
      </c>
      <c r="N2731" s="6" t="str">
        <f t="shared" si="42"/>
        <v>A3_R2_C3Occitanie2020_2035RésineuxPublic</v>
      </c>
    </row>
    <row r="2732" spans="1:14" x14ac:dyDescent="0.3">
      <c r="A2732" t="s">
        <v>224</v>
      </c>
      <c r="B2732" t="s">
        <v>30</v>
      </c>
      <c r="C2732" t="s">
        <v>214</v>
      </c>
      <c r="D2732" t="s">
        <v>114</v>
      </c>
      <c r="E2732" t="s">
        <v>112</v>
      </c>
      <c r="F2732">
        <v>226709</v>
      </c>
      <c r="G2732">
        <v>1513669</v>
      </c>
      <c r="H2732">
        <v>41528</v>
      </c>
      <c r="I2732">
        <v>154683</v>
      </c>
      <c r="J2732">
        <v>693177</v>
      </c>
      <c r="K2732">
        <v>1561935</v>
      </c>
      <c r="L2732">
        <v>2621231</v>
      </c>
      <c r="M2732">
        <v>5156881</v>
      </c>
      <c r="N2732" s="6" t="str">
        <f t="shared" si="42"/>
        <v>A3_R2_C3Occitanie2020_2035FeuillusPrivé</v>
      </c>
    </row>
    <row r="2733" spans="1:14" x14ac:dyDescent="0.3">
      <c r="A2733" t="s">
        <v>224</v>
      </c>
      <c r="B2733" t="s">
        <v>30</v>
      </c>
      <c r="C2733" t="s">
        <v>214</v>
      </c>
      <c r="D2733" t="s">
        <v>114</v>
      </c>
      <c r="E2733" t="s">
        <v>113</v>
      </c>
      <c r="F2733">
        <v>71123</v>
      </c>
      <c r="G2733">
        <v>286459</v>
      </c>
      <c r="H2733">
        <v>39798</v>
      </c>
      <c r="I2733">
        <v>52425</v>
      </c>
      <c r="J2733">
        <v>147147</v>
      </c>
      <c r="K2733">
        <v>314368</v>
      </c>
      <c r="L2733">
        <v>323220</v>
      </c>
      <c r="M2733">
        <v>858962</v>
      </c>
      <c r="N2733" s="6" t="str">
        <f t="shared" si="42"/>
        <v>A3_R2_C3Occitanie2020_2035FeuillusPublic</v>
      </c>
    </row>
    <row r="2734" spans="1:14" x14ac:dyDescent="0.3">
      <c r="A2734" t="s">
        <v>224</v>
      </c>
      <c r="B2734" t="s">
        <v>30</v>
      </c>
      <c r="C2734" t="s">
        <v>215</v>
      </c>
      <c r="D2734" t="s">
        <v>115</v>
      </c>
      <c r="E2734" t="s">
        <v>112</v>
      </c>
      <c r="F2734">
        <v>976900</v>
      </c>
      <c r="G2734">
        <v>344927</v>
      </c>
      <c r="H2734">
        <v>80693</v>
      </c>
      <c r="I2734">
        <v>8019</v>
      </c>
      <c r="J2734">
        <v>-41780</v>
      </c>
      <c r="K2734">
        <v>1372971</v>
      </c>
      <c r="L2734">
        <v>525019</v>
      </c>
      <c r="M2734">
        <v>1722621</v>
      </c>
      <c r="N2734" s="6" t="str">
        <f t="shared" si="42"/>
        <v>A3_R2_C3Occitanie2035_2050RésineuxPrivé</v>
      </c>
    </row>
    <row r="2735" spans="1:14" x14ac:dyDescent="0.3">
      <c r="A2735" t="s">
        <v>224</v>
      </c>
      <c r="B2735" t="s">
        <v>30</v>
      </c>
      <c r="C2735" t="s">
        <v>215</v>
      </c>
      <c r="D2735" t="s">
        <v>115</v>
      </c>
      <c r="E2735" t="s">
        <v>113</v>
      </c>
      <c r="F2735">
        <v>411731</v>
      </c>
      <c r="G2735">
        <v>180266</v>
      </c>
      <c r="H2735">
        <v>193673</v>
      </c>
      <c r="I2735">
        <v>478</v>
      </c>
      <c r="J2735">
        <v>9101</v>
      </c>
      <c r="K2735">
        <v>618699</v>
      </c>
      <c r="L2735">
        <v>347398</v>
      </c>
      <c r="M2735">
        <v>976928</v>
      </c>
      <c r="N2735" s="6" t="str">
        <f t="shared" si="42"/>
        <v>A3_R2_C3Occitanie2035_2050RésineuxPublic</v>
      </c>
    </row>
    <row r="2736" spans="1:14" x14ac:dyDescent="0.3">
      <c r="A2736" t="s">
        <v>224</v>
      </c>
      <c r="B2736" t="s">
        <v>30</v>
      </c>
      <c r="C2736" t="s">
        <v>215</v>
      </c>
      <c r="D2736" t="s">
        <v>114</v>
      </c>
      <c r="E2736" t="s">
        <v>112</v>
      </c>
      <c r="F2736">
        <v>255515</v>
      </c>
      <c r="G2736">
        <v>1533106</v>
      </c>
      <c r="H2736">
        <v>55547</v>
      </c>
      <c r="I2736">
        <v>136</v>
      </c>
      <c r="J2736">
        <v>252753</v>
      </c>
      <c r="K2736">
        <v>1586586</v>
      </c>
      <c r="L2736">
        <v>2984133</v>
      </c>
      <c r="M2736">
        <v>4748682</v>
      </c>
      <c r="N2736" s="6" t="str">
        <f t="shared" si="42"/>
        <v>A3_R2_C3Occitanie2035_2050FeuillusPrivé</v>
      </c>
    </row>
    <row r="2737" spans="1:14" x14ac:dyDescent="0.3">
      <c r="A2737" t="s">
        <v>224</v>
      </c>
      <c r="B2737" t="s">
        <v>30</v>
      </c>
      <c r="C2737" t="s">
        <v>215</v>
      </c>
      <c r="D2737" t="s">
        <v>114</v>
      </c>
      <c r="E2737" t="s">
        <v>113</v>
      </c>
      <c r="F2737">
        <v>70328</v>
      </c>
      <c r="G2737">
        <v>292259</v>
      </c>
      <c r="H2737">
        <v>52647</v>
      </c>
      <c r="I2737">
        <v>21</v>
      </c>
      <c r="J2737">
        <v>81907</v>
      </c>
      <c r="K2737">
        <v>317877</v>
      </c>
      <c r="L2737">
        <v>373633</v>
      </c>
      <c r="M2737">
        <v>794625</v>
      </c>
      <c r="N2737" s="6" t="str">
        <f t="shared" si="42"/>
        <v>A3_R2_C3Occitanie2035_2050FeuillusPublic</v>
      </c>
    </row>
    <row r="2738" spans="1:14" x14ac:dyDescent="0.3">
      <c r="A2738" t="s">
        <v>224</v>
      </c>
      <c r="B2738" t="s">
        <v>31</v>
      </c>
      <c r="C2738" t="s">
        <v>214</v>
      </c>
      <c r="D2738" t="s">
        <v>115</v>
      </c>
      <c r="E2738" t="s">
        <v>112</v>
      </c>
      <c r="F2738">
        <v>1174022</v>
      </c>
      <c r="G2738">
        <v>487407</v>
      </c>
      <c r="H2738">
        <v>78640</v>
      </c>
      <c r="I2738">
        <v>157404</v>
      </c>
      <c r="J2738">
        <v>43957</v>
      </c>
      <c r="K2738">
        <v>1734163</v>
      </c>
      <c r="L2738">
        <v>430387</v>
      </c>
      <c r="M2738">
        <v>2224084</v>
      </c>
      <c r="N2738" s="6" t="str">
        <f t="shared" si="42"/>
        <v>B1_R1_C1Occitanie2020_2035RésineuxPrivé</v>
      </c>
    </row>
    <row r="2739" spans="1:14" x14ac:dyDescent="0.3">
      <c r="A2739" t="s">
        <v>224</v>
      </c>
      <c r="B2739" t="s">
        <v>31</v>
      </c>
      <c r="C2739" t="s">
        <v>214</v>
      </c>
      <c r="D2739" t="s">
        <v>115</v>
      </c>
      <c r="E2739" t="s">
        <v>113</v>
      </c>
      <c r="F2739">
        <v>501471</v>
      </c>
      <c r="G2739">
        <v>233255</v>
      </c>
      <c r="H2739">
        <v>116305</v>
      </c>
      <c r="I2739">
        <v>95122</v>
      </c>
      <c r="J2739">
        <v>76739</v>
      </c>
      <c r="K2739">
        <v>769419</v>
      </c>
      <c r="L2739">
        <v>246077</v>
      </c>
      <c r="M2739">
        <v>1239196</v>
      </c>
      <c r="N2739" s="6" t="str">
        <f t="shared" si="42"/>
        <v>B1_R1_C1Occitanie2020_2035RésineuxPublic</v>
      </c>
    </row>
    <row r="2740" spans="1:14" x14ac:dyDescent="0.3">
      <c r="A2740" t="s">
        <v>224</v>
      </c>
      <c r="B2740" t="s">
        <v>31</v>
      </c>
      <c r="C2740" t="s">
        <v>214</v>
      </c>
      <c r="D2740" t="s">
        <v>114</v>
      </c>
      <c r="E2740" t="s">
        <v>112</v>
      </c>
      <c r="F2740">
        <v>265933</v>
      </c>
      <c r="G2740">
        <v>1798151</v>
      </c>
      <c r="H2740">
        <v>37467</v>
      </c>
      <c r="I2740">
        <v>452052</v>
      </c>
      <c r="J2740">
        <v>1323940</v>
      </c>
      <c r="K2740">
        <v>1847138</v>
      </c>
      <c r="L2740">
        <v>1748786</v>
      </c>
      <c r="M2740">
        <v>5727388</v>
      </c>
      <c r="N2740" s="6" t="str">
        <f t="shared" si="42"/>
        <v>B1_R1_C1Occitanie2020_2035FeuillusPrivé</v>
      </c>
    </row>
    <row r="2741" spans="1:14" x14ac:dyDescent="0.3">
      <c r="A2741" t="s">
        <v>224</v>
      </c>
      <c r="B2741" t="s">
        <v>31</v>
      </c>
      <c r="C2741" t="s">
        <v>214</v>
      </c>
      <c r="D2741" t="s">
        <v>114</v>
      </c>
      <c r="E2741" t="s">
        <v>113</v>
      </c>
      <c r="F2741">
        <v>94227</v>
      </c>
      <c r="G2741">
        <v>372300</v>
      </c>
      <c r="H2741">
        <v>29203</v>
      </c>
      <c r="I2741">
        <v>130451</v>
      </c>
      <c r="J2741">
        <v>197533</v>
      </c>
      <c r="K2741">
        <v>409960</v>
      </c>
      <c r="L2741">
        <v>213256</v>
      </c>
      <c r="M2741">
        <v>937237</v>
      </c>
      <c r="N2741" s="6" t="str">
        <f t="shared" si="42"/>
        <v>B1_R1_C1Occitanie2020_2035FeuillusPublic</v>
      </c>
    </row>
    <row r="2742" spans="1:14" x14ac:dyDescent="0.3">
      <c r="A2742" t="s">
        <v>224</v>
      </c>
      <c r="B2742" t="s">
        <v>31</v>
      </c>
      <c r="C2742" t="s">
        <v>215</v>
      </c>
      <c r="D2742" t="s">
        <v>115</v>
      </c>
      <c r="E2742" t="s">
        <v>112</v>
      </c>
      <c r="F2742">
        <v>1130375</v>
      </c>
      <c r="G2742">
        <v>419228</v>
      </c>
      <c r="H2742">
        <v>43455</v>
      </c>
      <c r="I2742">
        <v>43947</v>
      </c>
      <c r="J2742">
        <v>147677</v>
      </c>
      <c r="K2742">
        <v>1607779</v>
      </c>
      <c r="L2742">
        <v>314287</v>
      </c>
      <c r="M2742">
        <v>2291334</v>
      </c>
      <c r="N2742" s="6" t="str">
        <f t="shared" si="42"/>
        <v>B1_R1_C1Occitanie2035_2050RésineuxPrivé</v>
      </c>
    </row>
    <row r="2743" spans="1:14" x14ac:dyDescent="0.3">
      <c r="A2743" t="s">
        <v>224</v>
      </c>
      <c r="B2743" t="s">
        <v>31</v>
      </c>
      <c r="C2743" t="s">
        <v>215</v>
      </c>
      <c r="D2743" t="s">
        <v>115</v>
      </c>
      <c r="E2743" t="s">
        <v>113</v>
      </c>
      <c r="F2743">
        <v>474158</v>
      </c>
      <c r="G2743">
        <v>215076</v>
      </c>
      <c r="H2743">
        <v>97540</v>
      </c>
      <c r="I2743">
        <v>2082</v>
      </c>
      <c r="J2743">
        <v>108607</v>
      </c>
      <c r="K2743">
        <v>719674</v>
      </c>
      <c r="L2743">
        <v>201652</v>
      </c>
      <c r="M2743">
        <v>1232771</v>
      </c>
      <c r="N2743" s="6" t="str">
        <f t="shared" si="42"/>
        <v>B1_R1_C1Occitanie2035_2050RésineuxPublic</v>
      </c>
    </row>
    <row r="2744" spans="1:14" x14ac:dyDescent="0.3">
      <c r="A2744" t="s">
        <v>224</v>
      </c>
      <c r="B2744" t="s">
        <v>31</v>
      </c>
      <c r="C2744" t="s">
        <v>215</v>
      </c>
      <c r="D2744" t="s">
        <v>114</v>
      </c>
      <c r="E2744" t="s">
        <v>112</v>
      </c>
      <c r="F2744">
        <v>290447</v>
      </c>
      <c r="G2744">
        <v>1848286</v>
      </c>
      <c r="H2744">
        <v>33520</v>
      </c>
      <c r="I2744">
        <v>1194</v>
      </c>
      <c r="J2744">
        <v>1723688</v>
      </c>
      <c r="K2744">
        <v>1899268</v>
      </c>
      <c r="L2744">
        <v>1640698</v>
      </c>
      <c r="M2744">
        <v>6374629</v>
      </c>
      <c r="N2744" s="6" t="str">
        <f t="shared" si="42"/>
        <v>B1_R1_C1Occitanie2035_2050FeuillusPrivé</v>
      </c>
    </row>
    <row r="2745" spans="1:14" x14ac:dyDescent="0.3">
      <c r="A2745" t="s">
        <v>224</v>
      </c>
      <c r="B2745" t="s">
        <v>31</v>
      </c>
      <c r="C2745" t="s">
        <v>215</v>
      </c>
      <c r="D2745" t="s">
        <v>114</v>
      </c>
      <c r="E2745" t="s">
        <v>113</v>
      </c>
      <c r="F2745">
        <v>80245</v>
      </c>
      <c r="G2745">
        <v>333577</v>
      </c>
      <c r="H2745">
        <v>26725</v>
      </c>
      <c r="I2745">
        <v>34</v>
      </c>
      <c r="J2745">
        <v>253146</v>
      </c>
      <c r="K2745">
        <v>362322</v>
      </c>
      <c r="L2745">
        <v>208312</v>
      </c>
      <c r="M2745">
        <v>976203</v>
      </c>
      <c r="N2745" s="6" t="str">
        <f t="shared" si="42"/>
        <v>B1_R1_C1Occitanie2035_2050FeuillusPublic</v>
      </c>
    </row>
    <row r="2746" spans="1:14" x14ac:dyDescent="0.3">
      <c r="A2746" t="s">
        <v>224</v>
      </c>
      <c r="B2746" t="s">
        <v>33</v>
      </c>
      <c r="C2746" t="s">
        <v>214</v>
      </c>
      <c r="D2746" t="s">
        <v>115</v>
      </c>
      <c r="E2746" t="s">
        <v>112</v>
      </c>
      <c r="F2746">
        <v>1182176</v>
      </c>
      <c r="G2746">
        <v>492752</v>
      </c>
      <c r="H2746">
        <v>80621</v>
      </c>
      <c r="I2746">
        <v>157404</v>
      </c>
      <c r="J2746">
        <v>39745</v>
      </c>
      <c r="K2746">
        <v>1747558</v>
      </c>
      <c r="L2746">
        <v>428035</v>
      </c>
      <c r="M2746">
        <v>2223600</v>
      </c>
      <c r="N2746" s="6" t="str">
        <f t="shared" si="42"/>
        <v>B1_R1_C2Occitanie2020_2035RésineuxPrivé</v>
      </c>
    </row>
    <row r="2747" spans="1:14" x14ac:dyDescent="0.3">
      <c r="A2747" t="s">
        <v>224</v>
      </c>
      <c r="B2747" t="s">
        <v>33</v>
      </c>
      <c r="C2747" t="s">
        <v>214</v>
      </c>
      <c r="D2747" t="s">
        <v>115</v>
      </c>
      <c r="E2747" t="s">
        <v>113</v>
      </c>
      <c r="F2747">
        <v>500747</v>
      </c>
      <c r="G2747">
        <v>233290</v>
      </c>
      <c r="H2747">
        <v>117097</v>
      </c>
      <c r="I2747">
        <v>95122</v>
      </c>
      <c r="J2747">
        <v>77226</v>
      </c>
      <c r="K2747">
        <v>768663</v>
      </c>
      <c r="L2747">
        <v>245410</v>
      </c>
      <c r="M2747">
        <v>1239378</v>
      </c>
      <c r="N2747" s="6" t="str">
        <f t="shared" si="42"/>
        <v>B1_R1_C2Occitanie2020_2035RésineuxPublic</v>
      </c>
    </row>
    <row r="2748" spans="1:14" x14ac:dyDescent="0.3">
      <c r="A2748" t="s">
        <v>224</v>
      </c>
      <c r="B2748" t="s">
        <v>33</v>
      </c>
      <c r="C2748" t="s">
        <v>214</v>
      </c>
      <c r="D2748" t="s">
        <v>114</v>
      </c>
      <c r="E2748" t="s">
        <v>112</v>
      </c>
      <c r="F2748">
        <v>267540</v>
      </c>
      <c r="G2748">
        <v>1815202</v>
      </c>
      <c r="H2748">
        <v>39573</v>
      </c>
      <c r="I2748">
        <v>452052</v>
      </c>
      <c r="J2748">
        <v>1315447</v>
      </c>
      <c r="K2748">
        <v>1863723</v>
      </c>
      <c r="L2748">
        <v>1746405</v>
      </c>
      <c r="M2748">
        <v>5726579</v>
      </c>
      <c r="N2748" s="6" t="str">
        <f t="shared" si="42"/>
        <v>B1_R1_C2Occitanie2020_2035FeuillusPrivé</v>
      </c>
    </row>
    <row r="2749" spans="1:14" x14ac:dyDescent="0.3">
      <c r="A2749" t="s">
        <v>224</v>
      </c>
      <c r="B2749" t="s">
        <v>33</v>
      </c>
      <c r="C2749" t="s">
        <v>214</v>
      </c>
      <c r="D2749" t="s">
        <v>114</v>
      </c>
      <c r="E2749" t="s">
        <v>113</v>
      </c>
      <c r="F2749">
        <v>95330</v>
      </c>
      <c r="G2749">
        <v>374538</v>
      </c>
      <c r="H2749">
        <v>29576</v>
      </c>
      <c r="I2749">
        <v>130451</v>
      </c>
      <c r="J2749">
        <v>196081</v>
      </c>
      <c r="K2749">
        <v>412646</v>
      </c>
      <c r="L2749">
        <v>212901</v>
      </c>
      <c r="M2749">
        <v>937195</v>
      </c>
      <c r="N2749" s="6" t="str">
        <f t="shared" si="42"/>
        <v>B1_R1_C2Occitanie2020_2035FeuillusPublic</v>
      </c>
    </row>
    <row r="2750" spans="1:14" x14ac:dyDescent="0.3">
      <c r="A2750" t="s">
        <v>224</v>
      </c>
      <c r="B2750" t="s">
        <v>33</v>
      </c>
      <c r="C2750" t="s">
        <v>215</v>
      </c>
      <c r="D2750" t="s">
        <v>115</v>
      </c>
      <c r="E2750" t="s">
        <v>112</v>
      </c>
      <c r="F2750">
        <v>1117262</v>
      </c>
      <c r="G2750">
        <v>413529</v>
      </c>
      <c r="H2750">
        <v>83790</v>
      </c>
      <c r="I2750">
        <v>43002</v>
      </c>
      <c r="J2750">
        <v>-1732</v>
      </c>
      <c r="K2750">
        <v>1588071</v>
      </c>
      <c r="L2750">
        <v>528827</v>
      </c>
      <c r="M2750">
        <v>2047915</v>
      </c>
      <c r="N2750" s="6" t="str">
        <f t="shared" si="42"/>
        <v>B1_R1_C2Occitanie2035_2050RésineuxPrivé</v>
      </c>
    </row>
    <row r="2751" spans="1:14" x14ac:dyDescent="0.3">
      <c r="A2751" t="s">
        <v>224</v>
      </c>
      <c r="B2751" t="s">
        <v>33</v>
      </c>
      <c r="C2751" t="s">
        <v>215</v>
      </c>
      <c r="D2751" t="s">
        <v>115</v>
      </c>
      <c r="E2751" t="s">
        <v>113</v>
      </c>
      <c r="F2751">
        <v>501458</v>
      </c>
      <c r="G2751">
        <v>225206</v>
      </c>
      <c r="H2751">
        <v>184433</v>
      </c>
      <c r="I2751">
        <v>2035</v>
      </c>
      <c r="J2751">
        <v>-3594</v>
      </c>
      <c r="K2751">
        <v>759215</v>
      </c>
      <c r="L2751">
        <v>349988</v>
      </c>
      <c r="M2751">
        <v>1075859</v>
      </c>
      <c r="N2751" s="6" t="str">
        <f t="shared" si="42"/>
        <v>B1_R1_C2Occitanie2035_2050RésineuxPublic</v>
      </c>
    </row>
    <row r="2752" spans="1:14" x14ac:dyDescent="0.3">
      <c r="A2752" t="s">
        <v>224</v>
      </c>
      <c r="B2752" t="s">
        <v>33</v>
      </c>
      <c r="C2752" t="s">
        <v>215</v>
      </c>
      <c r="D2752" t="s">
        <v>114</v>
      </c>
      <c r="E2752" t="s">
        <v>112</v>
      </c>
      <c r="F2752">
        <v>286096</v>
      </c>
      <c r="G2752">
        <v>1802184</v>
      </c>
      <c r="H2752">
        <v>62665</v>
      </c>
      <c r="I2752">
        <v>1171</v>
      </c>
      <c r="J2752">
        <v>614693</v>
      </c>
      <c r="K2752">
        <v>1854525</v>
      </c>
      <c r="L2752">
        <v>2855063</v>
      </c>
      <c r="M2752">
        <v>5521788</v>
      </c>
      <c r="N2752" s="6" t="str">
        <f t="shared" si="42"/>
        <v>B1_R1_C2Occitanie2035_2050FeuillusPrivé</v>
      </c>
    </row>
    <row r="2753" spans="1:14" x14ac:dyDescent="0.3">
      <c r="A2753" t="s">
        <v>224</v>
      </c>
      <c r="B2753" t="s">
        <v>33</v>
      </c>
      <c r="C2753" t="s">
        <v>215</v>
      </c>
      <c r="D2753" t="s">
        <v>114</v>
      </c>
      <c r="E2753" t="s">
        <v>113</v>
      </c>
      <c r="F2753">
        <v>81019</v>
      </c>
      <c r="G2753">
        <v>340088</v>
      </c>
      <c r="H2753">
        <v>50433</v>
      </c>
      <c r="I2753">
        <v>33</v>
      </c>
      <c r="J2753">
        <v>104301</v>
      </c>
      <c r="K2753">
        <v>369169</v>
      </c>
      <c r="L2753">
        <v>364619</v>
      </c>
      <c r="M2753">
        <v>869235</v>
      </c>
      <c r="N2753" s="6" t="str">
        <f t="shared" si="42"/>
        <v>B1_R1_C2Occitanie2035_2050FeuillusPublic</v>
      </c>
    </row>
    <row r="2754" spans="1:14" x14ac:dyDescent="0.3">
      <c r="A2754" t="s">
        <v>224</v>
      </c>
      <c r="B2754" t="s">
        <v>35</v>
      </c>
      <c r="C2754" t="s">
        <v>214</v>
      </c>
      <c r="D2754" t="s">
        <v>115</v>
      </c>
      <c r="E2754" t="s">
        <v>112</v>
      </c>
      <c r="F2754">
        <v>1169287</v>
      </c>
      <c r="G2754">
        <v>487828</v>
      </c>
      <c r="H2754">
        <v>105212</v>
      </c>
      <c r="I2754">
        <v>153012</v>
      </c>
      <c r="J2754">
        <v>-82735</v>
      </c>
      <c r="K2754">
        <v>1729622</v>
      </c>
      <c r="L2754">
        <v>597915</v>
      </c>
      <c r="M2754">
        <v>2017369</v>
      </c>
      <c r="N2754" s="6" t="str">
        <f t="shared" si="42"/>
        <v>B1_R1_C3Occitanie2020_2035RésineuxPrivé</v>
      </c>
    </row>
    <row r="2755" spans="1:14" x14ac:dyDescent="0.3">
      <c r="A2755" t="s">
        <v>224</v>
      </c>
      <c r="B2755" t="s">
        <v>35</v>
      </c>
      <c r="C2755" t="s">
        <v>214</v>
      </c>
      <c r="D2755" t="s">
        <v>115</v>
      </c>
      <c r="E2755" t="s">
        <v>113</v>
      </c>
      <c r="F2755">
        <v>509117</v>
      </c>
      <c r="G2755">
        <v>237254</v>
      </c>
      <c r="H2755">
        <v>164066</v>
      </c>
      <c r="I2755">
        <v>92742</v>
      </c>
      <c r="J2755">
        <v>-2194</v>
      </c>
      <c r="K2755">
        <v>781910</v>
      </c>
      <c r="L2755">
        <v>350797</v>
      </c>
      <c r="M2755">
        <v>1117394</v>
      </c>
      <c r="N2755" s="6" t="str">
        <f t="shared" ref="N2755:N2818" si="43">B2755&amp;A2755&amp;C2755&amp;D2755&amp;E2755</f>
        <v>B1_R1_C3Occitanie2020_2035RésineuxPublic</v>
      </c>
    </row>
    <row r="2756" spans="1:14" x14ac:dyDescent="0.3">
      <c r="A2756" t="s">
        <v>224</v>
      </c>
      <c r="B2756" t="s">
        <v>35</v>
      </c>
      <c r="C2756" t="s">
        <v>214</v>
      </c>
      <c r="D2756" t="s">
        <v>114</v>
      </c>
      <c r="E2756" t="s">
        <v>112</v>
      </c>
      <c r="F2756">
        <v>263898</v>
      </c>
      <c r="G2756">
        <v>1789863</v>
      </c>
      <c r="H2756">
        <v>53050</v>
      </c>
      <c r="I2756">
        <v>442938</v>
      </c>
      <c r="J2756">
        <v>546856</v>
      </c>
      <c r="K2756">
        <v>1838269</v>
      </c>
      <c r="L2756">
        <v>2569330</v>
      </c>
      <c r="M2756">
        <v>5120100</v>
      </c>
      <c r="N2756" s="6" t="str">
        <f t="shared" si="43"/>
        <v>B1_R1_C3Occitanie2020_2035FeuillusPrivé</v>
      </c>
    </row>
    <row r="2757" spans="1:14" x14ac:dyDescent="0.3">
      <c r="A2757" t="s">
        <v>224</v>
      </c>
      <c r="B2757" t="s">
        <v>35</v>
      </c>
      <c r="C2757" t="s">
        <v>214</v>
      </c>
      <c r="D2757" t="s">
        <v>114</v>
      </c>
      <c r="E2757" t="s">
        <v>113</v>
      </c>
      <c r="F2757">
        <v>94098</v>
      </c>
      <c r="G2757">
        <v>375691</v>
      </c>
      <c r="H2757">
        <v>42274</v>
      </c>
      <c r="I2757">
        <v>127786</v>
      </c>
      <c r="J2757">
        <v>93298</v>
      </c>
      <c r="K2757">
        <v>413194</v>
      </c>
      <c r="L2757">
        <v>314201</v>
      </c>
      <c r="M2757">
        <v>852807</v>
      </c>
      <c r="N2757" s="6" t="str">
        <f t="shared" si="43"/>
        <v>B1_R1_C3Occitanie2020_2035FeuillusPublic</v>
      </c>
    </row>
    <row r="2758" spans="1:14" x14ac:dyDescent="0.3">
      <c r="A2758" t="s">
        <v>224</v>
      </c>
      <c r="B2758" t="s">
        <v>35</v>
      </c>
      <c r="C2758" t="s">
        <v>215</v>
      </c>
      <c r="D2758" t="s">
        <v>115</v>
      </c>
      <c r="E2758" t="s">
        <v>112</v>
      </c>
      <c r="F2758">
        <v>1189894</v>
      </c>
      <c r="G2758">
        <v>437462</v>
      </c>
      <c r="H2758">
        <v>108746</v>
      </c>
      <c r="I2758">
        <v>36180</v>
      </c>
      <c r="J2758">
        <v>-110087</v>
      </c>
      <c r="K2758">
        <v>1685853</v>
      </c>
      <c r="L2758">
        <v>504694</v>
      </c>
      <c r="M2758">
        <v>1806118</v>
      </c>
      <c r="N2758" s="6" t="str">
        <f t="shared" si="43"/>
        <v>B1_R1_C3Occitanie2035_2050RésineuxPrivé</v>
      </c>
    </row>
    <row r="2759" spans="1:14" x14ac:dyDescent="0.3">
      <c r="A2759" t="s">
        <v>224</v>
      </c>
      <c r="B2759" t="s">
        <v>35</v>
      </c>
      <c r="C2759" t="s">
        <v>215</v>
      </c>
      <c r="D2759" t="s">
        <v>115</v>
      </c>
      <c r="E2759" t="s">
        <v>113</v>
      </c>
      <c r="F2759">
        <v>541538</v>
      </c>
      <c r="G2759">
        <v>240368</v>
      </c>
      <c r="H2759">
        <v>186196</v>
      </c>
      <c r="I2759">
        <v>1688</v>
      </c>
      <c r="J2759">
        <v>-42302</v>
      </c>
      <c r="K2759">
        <v>816381</v>
      </c>
      <c r="L2759">
        <v>308088</v>
      </c>
      <c r="M2759">
        <v>973793</v>
      </c>
      <c r="N2759" s="6" t="str">
        <f t="shared" si="43"/>
        <v>B1_R1_C3Occitanie2035_2050RésineuxPublic</v>
      </c>
    </row>
    <row r="2760" spans="1:14" x14ac:dyDescent="0.3">
      <c r="A2760" t="s">
        <v>224</v>
      </c>
      <c r="B2760" t="s">
        <v>35</v>
      </c>
      <c r="C2760" t="s">
        <v>215</v>
      </c>
      <c r="D2760" t="s">
        <v>114</v>
      </c>
      <c r="E2760" t="s">
        <v>112</v>
      </c>
      <c r="F2760">
        <v>298076</v>
      </c>
      <c r="G2760">
        <v>1828919</v>
      </c>
      <c r="H2760">
        <v>101986</v>
      </c>
      <c r="I2760">
        <v>1033</v>
      </c>
      <c r="J2760">
        <v>115229</v>
      </c>
      <c r="K2760">
        <v>1881899</v>
      </c>
      <c r="L2760">
        <v>2858526</v>
      </c>
      <c r="M2760">
        <v>4693676</v>
      </c>
      <c r="N2760" s="6" t="str">
        <f t="shared" si="43"/>
        <v>B1_R1_C3Occitanie2035_2050FeuillusPrivé</v>
      </c>
    </row>
    <row r="2761" spans="1:14" x14ac:dyDescent="0.3">
      <c r="A2761" t="s">
        <v>224</v>
      </c>
      <c r="B2761" t="s">
        <v>35</v>
      </c>
      <c r="C2761" t="s">
        <v>215</v>
      </c>
      <c r="D2761" t="s">
        <v>114</v>
      </c>
      <c r="E2761" t="s">
        <v>113</v>
      </c>
      <c r="F2761">
        <v>90425</v>
      </c>
      <c r="G2761">
        <v>377527</v>
      </c>
      <c r="H2761">
        <v>57175</v>
      </c>
      <c r="I2761">
        <v>28</v>
      </c>
      <c r="J2761">
        <v>30980</v>
      </c>
      <c r="K2761">
        <v>409894</v>
      </c>
      <c r="L2761">
        <v>350640</v>
      </c>
      <c r="M2761">
        <v>777056</v>
      </c>
      <c r="N2761" s="6" t="str">
        <f t="shared" si="43"/>
        <v>B1_R1_C3Occitanie2035_2050FeuillusPublic</v>
      </c>
    </row>
    <row r="2762" spans="1:14" x14ac:dyDescent="0.3">
      <c r="A2762" t="s">
        <v>224</v>
      </c>
      <c r="B2762" t="s">
        <v>37</v>
      </c>
      <c r="C2762" t="s">
        <v>214</v>
      </c>
      <c r="D2762" t="s">
        <v>115</v>
      </c>
      <c r="E2762" t="s">
        <v>112</v>
      </c>
      <c r="F2762">
        <v>1198597</v>
      </c>
      <c r="G2762">
        <v>498825</v>
      </c>
      <c r="H2762">
        <v>80340</v>
      </c>
      <c r="I2762">
        <v>134801</v>
      </c>
      <c r="J2762">
        <v>15020</v>
      </c>
      <c r="K2762">
        <v>1771210</v>
      </c>
      <c r="L2762">
        <v>413229</v>
      </c>
      <c r="M2762">
        <v>2159513</v>
      </c>
      <c r="N2762" s="6" t="str">
        <f t="shared" si="43"/>
        <v>B1_R2_C1Occitanie2020_2035RésineuxPrivé</v>
      </c>
    </row>
    <row r="2763" spans="1:14" x14ac:dyDescent="0.3">
      <c r="A2763" t="s">
        <v>224</v>
      </c>
      <c r="B2763" t="s">
        <v>37</v>
      </c>
      <c r="C2763" t="s">
        <v>214</v>
      </c>
      <c r="D2763" t="s">
        <v>115</v>
      </c>
      <c r="E2763" t="s">
        <v>113</v>
      </c>
      <c r="F2763">
        <v>494386</v>
      </c>
      <c r="G2763">
        <v>230404</v>
      </c>
      <c r="H2763">
        <v>116922</v>
      </c>
      <c r="I2763">
        <v>53838</v>
      </c>
      <c r="J2763">
        <v>77969</v>
      </c>
      <c r="K2763">
        <v>758947</v>
      </c>
      <c r="L2763">
        <v>243664</v>
      </c>
      <c r="M2763">
        <v>1231499</v>
      </c>
      <c r="N2763" s="6" t="str">
        <f t="shared" si="43"/>
        <v>B1_R2_C1Occitanie2020_2035RésineuxPublic</v>
      </c>
    </row>
    <row r="2764" spans="1:14" x14ac:dyDescent="0.3">
      <c r="A2764" t="s">
        <v>224</v>
      </c>
      <c r="B2764" t="s">
        <v>37</v>
      </c>
      <c r="C2764" t="s">
        <v>214</v>
      </c>
      <c r="D2764" t="s">
        <v>114</v>
      </c>
      <c r="E2764" t="s">
        <v>112</v>
      </c>
      <c r="F2764">
        <v>253014</v>
      </c>
      <c r="G2764">
        <v>1739827</v>
      </c>
      <c r="H2764">
        <v>40069</v>
      </c>
      <c r="I2764">
        <v>155747</v>
      </c>
      <c r="J2764">
        <v>1360095</v>
      </c>
      <c r="K2764">
        <v>1784933</v>
      </c>
      <c r="L2764">
        <v>1754081</v>
      </c>
      <c r="M2764">
        <v>5741135</v>
      </c>
      <c r="N2764" s="6" t="str">
        <f t="shared" si="43"/>
        <v>B1_R2_C1Occitanie2020_2035FeuillusPrivé</v>
      </c>
    </row>
    <row r="2765" spans="1:14" x14ac:dyDescent="0.3">
      <c r="A2765" t="s">
        <v>224</v>
      </c>
      <c r="B2765" t="s">
        <v>37</v>
      </c>
      <c r="C2765" t="s">
        <v>214</v>
      </c>
      <c r="D2765" t="s">
        <v>114</v>
      </c>
      <c r="E2765" t="s">
        <v>113</v>
      </c>
      <c r="F2765">
        <v>86407</v>
      </c>
      <c r="G2765">
        <v>344204</v>
      </c>
      <c r="H2765">
        <v>29834</v>
      </c>
      <c r="I2765">
        <v>52838</v>
      </c>
      <c r="J2765">
        <v>215649</v>
      </c>
      <c r="K2765">
        <v>378384</v>
      </c>
      <c r="L2765">
        <v>213297</v>
      </c>
      <c r="M2765">
        <v>938816</v>
      </c>
      <c r="N2765" s="6" t="str">
        <f t="shared" si="43"/>
        <v>B1_R2_C1Occitanie2020_2035FeuillusPublic</v>
      </c>
    </row>
    <row r="2766" spans="1:14" x14ac:dyDescent="0.3">
      <c r="A2766" t="s">
        <v>224</v>
      </c>
      <c r="B2766" t="s">
        <v>37</v>
      </c>
      <c r="C2766" t="s">
        <v>215</v>
      </c>
      <c r="D2766" t="s">
        <v>115</v>
      </c>
      <c r="E2766" t="s">
        <v>112</v>
      </c>
      <c r="F2766">
        <v>1106860</v>
      </c>
      <c r="G2766">
        <v>409556</v>
      </c>
      <c r="H2766">
        <v>44239</v>
      </c>
      <c r="I2766">
        <v>9672</v>
      </c>
      <c r="J2766">
        <v>109553</v>
      </c>
      <c r="K2766">
        <v>1573707</v>
      </c>
      <c r="L2766">
        <v>286683</v>
      </c>
      <c r="M2766">
        <v>2121254</v>
      </c>
      <c r="N2766" s="6" t="str">
        <f t="shared" si="43"/>
        <v>B1_R2_C1Occitanie2035_2050RésineuxPrivé</v>
      </c>
    </row>
    <row r="2767" spans="1:14" x14ac:dyDescent="0.3">
      <c r="A2767" t="s">
        <v>224</v>
      </c>
      <c r="B2767" t="s">
        <v>37</v>
      </c>
      <c r="C2767" t="s">
        <v>215</v>
      </c>
      <c r="D2767" t="s">
        <v>115</v>
      </c>
      <c r="E2767" t="s">
        <v>113</v>
      </c>
      <c r="F2767">
        <v>480695</v>
      </c>
      <c r="G2767">
        <v>217252</v>
      </c>
      <c r="H2767">
        <v>98166</v>
      </c>
      <c r="I2767">
        <v>583</v>
      </c>
      <c r="J2767">
        <v>96832</v>
      </c>
      <c r="K2767">
        <v>728848</v>
      </c>
      <c r="L2767">
        <v>197251</v>
      </c>
      <c r="M2767">
        <v>1204613</v>
      </c>
      <c r="N2767" s="6" t="str">
        <f t="shared" si="43"/>
        <v>B1_R2_C1Occitanie2035_2050RésineuxPublic</v>
      </c>
    </row>
    <row r="2768" spans="1:14" x14ac:dyDescent="0.3">
      <c r="A2768" t="s">
        <v>224</v>
      </c>
      <c r="B2768" t="s">
        <v>37</v>
      </c>
      <c r="C2768" t="s">
        <v>215</v>
      </c>
      <c r="D2768" t="s">
        <v>114</v>
      </c>
      <c r="E2768" t="s">
        <v>112</v>
      </c>
      <c r="F2768">
        <v>295837</v>
      </c>
      <c r="G2768">
        <v>1886013</v>
      </c>
      <c r="H2768">
        <v>36188</v>
      </c>
      <c r="I2768">
        <v>161</v>
      </c>
      <c r="J2768">
        <v>1704519</v>
      </c>
      <c r="K2768">
        <v>1936996</v>
      </c>
      <c r="L2768">
        <v>1655459</v>
      </c>
      <c r="M2768">
        <v>6390117</v>
      </c>
      <c r="N2768" s="6" t="str">
        <f t="shared" si="43"/>
        <v>B1_R2_C1Occitanie2035_2050FeuillusPrivé</v>
      </c>
    </row>
    <row r="2769" spans="1:14" x14ac:dyDescent="0.3">
      <c r="A2769" t="s">
        <v>224</v>
      </c>
      <c r="B2769" t="s">
        <v>37</v>
      </c>
      <c r="C2769" t="s">
        <v>215</v>
      </c>
      <c r="D2769" t="s">
        <v>114</v>
      </c>
      <c r="E2769" t="s">
        <v>113</v>
      </c>
      <c r="F2769">
        <v>83274</v>
      </c>
      <c r="G2769">
        <v>347163</v>
      </c>
      <c r="H2769">
        <v>28137</v>
      </c>
      <c r="I2769">
        <v>25</v>
      </c>
      <c r="J2769">
        <v>249024</v>
      </c>
      <c r="K2769">
        <v>377067</v>
      </c>
      <c r="L2769">
        <v>208789</v>
      </c>
      <c r="M2769">
        <v>983629</v>
      </c>
      <c r="N2769" s="6" t="str">
        <f t="shared" si="43"/>
        <v>B1_R2_C1Occitanie2035_2050FeuillusPublic</v>
      </c>
    </row>
    <row r="2770" spans="1:14" x14ac:dyDescent="0.3">
      <c r="A2770" t="s">
        <v>224</v>
      </c>
      <c r="B2770" t="s">
        <v>38</v>
      </c>
      <c r="C2770" t="s">
        <v>214</v>
      </c>
      <c r="D2770" t="s">
        <v>115</v>
      </c>
      <c r="E2770" t="s">
        <v>112</v>
      </c>
      <c r="F2770">
        <v>1198597</v>
      </c>
      <c r="G2770">
        <v>498825</v>
      </c>
      <c r="H2770">
        <v>80340</v>
      </c>
      <c r="I2770">
        <v>134801</v>
      </c>
      <c r="J2770">
        <v>15020</v>
      </c>
      <c r="K2770">
        <v>1771210</v>
      </c>
      <c r="L2770">
        <v>413229</v>
      </c>
      <c r="M2770">
        <v>2159513</v>
      </c>
      <c r="N2770" s="6" t="str">
        <f t="shared" si="43"/>
        <v>B1_R2_C2Occitanie2020_2035RésineuxPrivé</v>
      </c>
    </row>
    <row r="2771" spans="1:14" x14ac:dyDescent="0.3">
      <c r="A2771" t="s">
        <v>224</v>
      </c>
      <c r="B2771" t="s">
        <v>38</v>
      </c>
      <c r="C2771" t="s">
        <v>214</v>
      </c>
      <c r="D2771" t="s">
        <v>115</v>
      </c>
      <c r="E2771" t="s">
        <v>113</v>
      </c>
      <c r="F2771">
        <v>494386</v>
      </c>
      <c r="G2771">
        <v>230404</v>
      </c>
      <c r="H2771">
        <v>116922</v>
      </c>
      <c r="I2771">
        <v>53838</v>
      </c>
      <c r="J2771">
        <v>77969</v>
      </c>
      <c r="K2771">
        <v>758947</v>
      </c>
      <c r="L2771">
        <v>243664</v>
      </c>
      <c r="M2771">
        <v>1231499</v>
      </c>
      <c r="N2771" s="6" t="str">
        <f t="shared" si="43"/>
        <v>B1_R2_C2Occitanie2020_2035RésineuxPublic</v>
      </c>
    </row>
    <row r="2772" spans="1:14" x14ac:dyDescent="0.3">
      <c r="A2772" t="s">
        <v>224</v>
      </c>
      <c r="B2772" t="s">
        <v>38</v>
      </c>
      <c r="C2772" t="s">
        <v>214</v>
      </c>
      <c r="D2772" t="s">
        <v>114</v>
      </c>
      <c r="E2772" t="s">
        <v>112</v>
      </c>
      <c r="F2772">
        <v>253014</v>
      </c>
      <c r="G2772">
        <v>1739827</v>
      </c>
      <c r="H2772">
        <v>40069</v>
      </c>
      <c r="I2772">
        <v>155747</v>
      </c>
      <c r="J2772">
        <v>1360095</v>
      </c>
      <c r="K2772">
        <v>1784933</v>
      </c>
      <c r="L2772">
        <v>1754081</v>
      </c>
      <c r="M2772">
        <v>5741135</v>
      </c>
      <c r="N2772" s="6" t="str">
        <f t="shared" si="43"/>
        <v>B1_R2_C2Occitanie2020_2035FeuillusPrivé</v>
      </c>
    </row>
    <row r="2773" spans="1:14" x14ac:dyDescent="0.3">
      <c r="A2773" t="s">
        <v>224</v>
      </c>
      <c r="B2773" t="s">
        <v>38</v>
      </c>
      <c r="C2773" t="s">
        <v>214</v>
      </c>
      <c r="D2773" t="s">
        <v>114</v>
      </c>
      <c r="E2773" t="s">
        <v>113</v>
      </c>
      <c r="F2773">
        <v>86407</v>
      </c>
      <c r="G2773">
        <v>344204</v>
      </c>
      <c r="H2773">
        <v>29834</v>
      </c>
      <c r="I2773">
        <v>52838</v>
      </c>
      <c r="J2773">
        <v>215649</v>
      </c>
      <c r="K2773">
        <v>378384</v>
      </c>
      <c r="L2773">
        <v>213297</v>
      </c>
      <c r="M2773">
        <v>938816</v>
      </c>
      <c r="N2773" s="6" t="str">
        <f t="shared" si="43"/>
        <v>B1_R2_C2Occitanie2020_2035FeuillusPublic</v>
      </c>
    </row>
    <row r="2774" spans="1:14" x14ac:dyDescent="0.3">
      <c r="A2774" t="s">
        <v>224</v>
      </c>
      <c r="B2774" t="s">
        <v>38</v>
      </c>
      <c r="C2774" t="s">
        <v>215</v>
      </c>
      <c r="D2774" t="s">
        <v>115</v>
      </c>
      <c r="E2774" t="s">
        <v>112</v>
      </c>
      <c r="F2774">
        <v>1098246</v>
      </c>
      <c r="G2774">
        <v>404833</v>
      </c>
      <c r="H2774">
        <v>82752</v>
      </c>
      <c r="I2774">
        <v>9464</v>
      </c>
      <c r="J2774">
        <v>-38803</v>
      </c>
      <c r="K2774">
        <v>1559759</v>
      </c>
      <c r="L2774">
        <v>496399</v>
      </c>
      <c r="M2774">
        <v>1880521</v>
      </c>
      <c r="N2774" s="6" t="str">
        <f t="shared" si="43"/>
        <v>B1_R2_C2Occitanie2035_2050RésineuxPrivé</v>
      </c>
    </row>
    <row r="2775" spans="1:14" x14ac:dyDescent="0.3">
      <c r="A2775" t="s">
        <v>224</v>
      </c>
      <c r="B2775" t="s">
        <v>38</v>
      </c>
      <c r="C2775" t="s">
        <v>215</v>
      </c>
      <c r="D2775" t="s">
        <v>115</v>
      </c>
      <c r="E2775" t="s">
        <v>113</v>
      </c>
      <c r="F2775">
        <v>526088</v>
      </c>
      <c r="G2775">
        <v>235291</v>
      </c>
      <c r="H2775">
        <v>183328</v>
      </c>
      <c r="I2775">
        <v>571</v>
      </c>
      <c r="J2775">
        <v>-24490</v>
      </c>
      <c r="K2775">
        <v>795538</v>
      </c>
      <c r="L2775">
        <v>345069</v>
      </c>
      <c r="M2775">
        <v>1045678</v>
      </c>
      <c r="N2775" s="6" t="str">
        <f t="shared" si="43"/>
        <v>B1_R2_C2Occitanie2035_2050RésineuxPublic</v>
      </c>
    </row>
    <row r="2776" spans="1:14" x14ac:dyDescent="0.3">
      <c r="A2776" t="s">
        <v>224</v>
      </c>
      <c r="B2776" t="s">
        <v>38</v>
      </c>
      <c r="C2776" t="s">
        <v>215</v>
      </c>
      <c r="D2776" t="s">
        <v>114</v>
      </c>
      <c r="E2776" t="s">
        <v>112</v>
      </c>
      <c r="F2776">
        <v>290149</v>
      </c>
      <c r="G2776">
        <v>1825283</v>
      </c>
      <c r="H2776">
        <v>64185</v>
      </c>
      <c r="I2776">
        <v>156</v>
      </c>
      <c r="J2776">
        <v>590674</v>
      </c>
      <c r="K2776">
        <v>1878096</v>
      </c>
      <c r="L2776">
        <v>2888584</v>
      </c>
      <c r="M2776">
        <v>5530488</v>
      </c>
      <c r="N2776" s="6" t="str">
        <f t="shared" si="43"/>
        <v>B1_R2_C2Occitanie2035_2050FeuillusPrivé</v>
      </c>
    </row>
    <row r="2777" spans="1:14" x14ac:dyDescent="0.3">
      <c r="A2777" t="s">
        <v>224</v>
      </c>
      <c r="B2777" t="s">
        <v>38</v>
      </c>
      <c r="C2777" t="s">
        <v>215</v>
      </c>
      <c r="D2777" t="s">
        <v>114</v>
      </c>
      <c r="E2777" t="s">
        <v>113</v>
      </c>
      <c r="F2777">
        <v>85689</v>
      </c>
      <c r="G2777">
        <v>358074</v>
      </c>
      <c r="H2777">
        <v>51910</v>
      </c>
      <c r="I2777">
        <v>24</v>
      </c>
      <c r="J2777">
        <v>95487</v>
      </c>
      <c r="K2777">
        <v>389087</v>
      </c>
      <c r="L2777">
        <v>366919</v>
      </c>
      <c r="M2777">
        <v>875009</v>
      </c>
      <c r="N2777" s="6" t="str">
        <f t="shared" si="43"/>
        <v>B1_R2_C2Occitanie2035_2050FeuillusPublic</v>
      </c>
    </row>
    <row r="2778" spans="1:14" x14ac:dyDescent="0.3">
      <c r="A2778" t="s">
        <v>224</v>
      </c>
      <c r="B2778" t="s">
        <v>39</v>
      </c>
      <c r="C2778" t="s">
        <v>214</v>
      </c>
      <c r="D2778" t="s">
        <v>115</v>
      </c>
      <c r="E2778" t="s">
        <v>112</v>
      </c>
      <c r="F2778">
        <v>1193752</v>
      </c>
      <c r="G2778">
        <v>499311</v>
      </c>
      <c r="H2778">
        <v>109123</v>
      </c>
      <c r="I2778">
        <v>130746</v>
      </c>
      <c r="J2778">
        <v>-109579</v>
      </c>
      <c r="K2778">
        <v>1766662</v>
      </c>
      <c r="L2778">
        <v>575877</v>
      </c>
      <c r="M2778">
        <v>1953706</v>
      </c>
      <c r="N2778" s="6" t="str">
        <f t="shared" si="43"/>
        <v>B1_R2_C3Occitanie2020_2035RésineuxPrivé</v>
      </c>
    </row>
    <row r="2779" spans="1:14" x14ac:dyDescent="0.3">
      <c r="A2779" t="s">
        <v>224</v>
      </c>
      <c r="B2779" t="s">
        <v>39</v>
      </c>
      <c r="C2779" t="s">
        <v>214</v>
      </c>
      <c r="D2779" t="s">
        <v>115</v>
      </c>
      <c r="E2779" t="s">
        <v>113</v>
      </c>
      <c r="F2779">
        <v>504139</v>
      </c>
      <c r="G2779">
        <v>235544</v>
      </c>
      <c r="H2779">
        <v>165396</v>
      </c>
      <c r="I2779">
        <v>52613</v>
      </c>
      <c r="J2779">
        <v>-1751</v>
      </c>
      <c r="K2779">
        <v>774846</v>
      </c>
      <c r="L2779">
        <v>347115</v>
      </c>
      <c r="M2779">
        <v>1109110</v>
      </c>
      <c r="N2779" s="6" t="str">
        <f t="shared" si="43"/>
        <v>B1_R2_C3Occitanie2020_2035RésineuxPublic</v>
      </c>
    </row>
    <row r="2780" spans="1:14" x14ac:dyDescent="0.3">
      <c r="A2780" t="s">
        <v>224</v>
      </c>
      <c r="B2780" t="s">
        <v>39</v>
      </c>
      <c r="C2780" t="s">
        <v>214</v>
      </c>
      <c r="D2780" t="s">
        <v>114</v>
      </c>
      <c r="E2780" t="s">
        <v>112</v>
      </c>
      <c r="F2780">
        <v>250916</v>
      </c>
      <c r="G2780">
        <v>1729140</v>
      </c>
      <c r="H2780">
        <v>58490</v>
      </c>
      <c r="I2780">
        <v>151695</v>
      </c>
      <c r="J2780">
        <v>579598</v>
      </c>
      <c r="K2780">
        <v>1773885</v>
      </c>
      <c r="L2780">
        <v>2580245</v>
      </c>
      <c r="M2780">
        <v>5129927</v>
      </c>
      <c r="N2780" s="6" t="str">
        <f t="shared" si="43"/>
        <v>B1_R2_C3Occitanie2020_2035FeuillusPrivé</v>
      </c>
    </row>
    <row r="2781" spans="1:14" x14ac:dyDescent="0.3">
      <c r="A2781" t="s">
        <v>224</v>
      </c>
      <c r="B2781" t="s">
        <v>39</v>
      </c>
      <c r="C2781" t="s">
        <v>214</v>
      </c>
      <c r="D2781" t="s">
        <v>114</v>
      </c>
      <c r="E2781" t="s">
        <v>113</v>
      </c>
      <c r="F2781">
        <v>86579</v>
      </c>
      <c r="G2781">
        <v>348917</v>
      </c>
      <c r="H2781">
        <v>43697</v>
      </c>
      <c r="I2781">
        <v>51930</v>
      </c>
      <c r="J2781">
        <v>110439</v>
      </c>
      <c r="K2781">
        <v>383131</v>
      </c>
      <c r="L2781">
        <v>314529</v>
      </c>
      <c r="M2781">
        <v>854061</v>
      </c>
      <c r="N2781" s="6" t="str">
        <f t="shared" si="43"/>
        <v>B1_R2_C3Occitanie2020_2035FeuillusPublic</v>
      </c>
    </row>
    <row r="2782" spans="1:14" x14ac:dyDescent="0.3">
      <c r="A2782" t="s">
        <v>224</v>
      </c>
      <c r="B2782" t="s">
        <v>39</v>
      </c>
      <c r="C2782" t="s">
        <v>215</v>
      </c>
      <c r="D2782" t="s">
        <v>115</v>
      </c>
      <c r="E2782" t="s">
        <v>112</v>
      </c>
      <c r="F2782">
        <v>1178242</v>
      </c>
      <c r="G2782">
        <v>433573</v>
      </c>
      <c r="H2782">
        <v>112159</v>
      </c>
      <c r="I2782">
        <v>8019</v>
      </c>
      <c r="J2782">
        <v>-141433</v>
      </c>
      <c r="K2782">
        <v>1669922</v>
      </c>
      <c r="L2782">
        <v>446180</v>
      </c>
      <c r="M2782">
        <v>1641914</v>
      </c>
      <c r="N2782" s="6" t="str">
        <f t="shared" si="43"/>
        <v>B1_R2_C3Occitanie2035_2050RésineuxPrivé</v>
      </c>
    </row>
    <row r="2783" spans="1:14" x14ac:dyDescent="0.3">
      <c r="A2783" t="s">
        <v>224</v>
      </c>
      <c r="B2783" t="s">
        <v>39</v>
      </c>
      <c r="C2783" t="s">
        <v>215</v>
      </c>
      <c r="D2783" t="s">
        <v>115</v>
      </c>
      <c r="E2783" t="s">
        <v>113</v>
      </c>
      <c r="F2783">
        <v>549640</v>
      </c>
      <c r="G2783">
        <v>244248</v>
      </c>
      <c r="H2783">
        <v>190059</v>
      </c>
      <c r="I2783">
        <v>478</v>
      </c>
      <c r="J2783">
        <v>-51837</v>
      </c>
      <c r="K2783">
        <v>828801</v>
      </c>
      <c r="L2783">
        <v>295231</v>
      </c>
      <c r="M2783">
        <v>947223</v>
      </c>
      <c r="N2783" s="6" t="str">
        <f t="shared" si="43"/>
        <v>B1_R2_C3Occitanie2035_2050RésineuxPublic</v>
      </c>
    </row>
    <row r="2784" spans="1:14" x14ac:dyDescent="0.3">
      <c r="A2784" t="s">
        <v>224</v>
      </c>
      <c r="B2784" t="s">
        <v>39</v>
      </c>
      <c r="C2784" t="s">
        <v>215</v>
      </c>
      <c r="D2784" t="s">
        <v>114</v>
      </c>
      <c r="E2784" t="s">
        <v>112</v>
      </c>
      <c r="F2784">
        <v>307055</v>
      </c>
      <c r="G2784">
        <v>1888775</v>
      </c>
      <c r="H2784">
        <v>112965</v>
      </c>
      <c r="I2784">
        <v>136</v>
      </c>
      <c r="J2784">
        <v>74386</v>
      </c>
      <c r="K2784">
        <v>1941980</v>
      </c>
      <c r="L2784">
        <v>2869719</v>
      </c>
      <c r="M2784">
        <v>4688452</v>
      </c>
      <c r="N2784" s="6" t="str">
        <f t="shared" si="43"/>
        <v>B1_R2_C3Occitanie2035_2050FeuillusPrivé</v>
      </c>
    </row>
    <row r="2785" spans="1:14" x14ac:dyDescent="0.3">
      <c r="A2785" t="s">
        <v>224</v>
      </c>
      <c r="B2785" t="s">
        <v>39</v>
      </c>
      <c r="C2785" t="s">
        <v>215</v>
      </c>
      <c r="D2785" t="s">
        <v>114</v>
      </c>
      <c r="E2785" t="s">
        <v>113</v>
      </c>
      <c r="F2785">
        <v>93458</v>
      </c>
      <c r="G2785">
        <v>390595</v>
      </c>
      <c r="H2785">
        <v>59793</v>
      </c>
      <c r="I2785">
        <v>21</v>
      </c>
      <c r="J2785">
        <v>26147</v>
      </c>
      <c r="K2785">
        <v>424214</v>
      </c>
      <c r="L2785">
        <v>350944</v>
      </c>
      <c r="M2785">
        <v>782797</v>
      </c>
      <c r="N2785" s="6" t="str">
        <f t="shared" si="43"/>
        <v>B1_R2_C3Occitanie2035_2050FeuillusPublic</v>
      </c>
    </row>
    <row r="2786" spans="1:14" x14ac:dyDescent="0.3">
      <c r="A2786" t="s">
        <v>224</v>
      </c>
      <c r="B2786" t="s">
        <v>40</v>
      </c>
      <c r="C2786" t="s">
        <v>214</v>
      </c>
      <c r="D2786" t="s">
        <v>115</v>
      </c>
      <c r="E2786" t="s">
        <v>112</v>
      </c>
      <c r="F2786">
        <v>1296336</v>
      </c>
      <c r="G2786">
        <v>538542</v>
      </c>
      <c r="H2786">
        <v>81548</v>
      </c>
      <c r="I2786">
        <v>155507</v>
      </c>
      <c r="J2786">
        <v>-17795</v>
      </c>
      <c r="K2786">
        <v>1913854</v>
      </c>
      <c r="L2786">
        <v>421978</v>
      </c>
      <c r="M2786">
        <v>2206191</v>
      </c>
      <c r="N2786" s="6" t="str">
        <f t="shared" si="43"/>
        <v>B2_R1_C1Occitanie2020_2035RésineuxPrivé</v>
      </c>
    </row>
    <row r="2787" spans="1:14" x14ac:dyDescent="0.3">
      <c r="A2787" t="s">
        <v>224</v>
      </c>
      <c r="B2787" t="s">
        <v>40</v>
      </c>
      <c r="C2787" t="s">
        <v>214</v>
      </c>
      <c r="D2787" t="s">
        <v>115</v>
      </c>
      <c r="E2787" t="s">
        <v>113</v>
      </c>
      <c r="F2787">
        <v>557708</v>
      </c>
      <c r="G2787">
        <v>261122</v>
      </c>
      <c r="H2787">
        <v>115556</v>
      </c>
      <c r="I2787">
        <v>92980</v>
      </c>
      <c r="J2787">
        <v>47440</v>
      </c>
      <c r="K2787">
        <v>857210</v>
      </c>
      <c r="L2787">
        <v>240292</v>
      </c>
      <c r="M2787">
        <v>1230856</v>
      </c>
      <c r="N2787" s="6" t="str">
        <f t="shared" si="43"/>
        <v>B2_R1_C1Occitanie2020_2035RésineuxPublic</v>
      </c>
    </row>
    <row r="2788" spans="1:14" x14ac:dyDescent="0.3">
      <c r="A2788" t="s">
        <v>224</v>
      </c>
      <c r="B2788" t="s">
        <v>40</v>
      </c>
      <c r="C2788" t="s">
        <v>214</v>
      </c>
      <c r="D2788" t="s">
        <v>114</v>
      </c>
      <c r="E2788" t="s">
        <v>112</v>
      </c>
      <c r="F2788">
        <v>297385</v>
      </c>
      <c r="G2788">
        <v>2069605</v>
      </c>
      <c r="H2788">
        <v>42492</v>
      </c>
      <c r="I2788">
        <v>449590</v>
      </c>
      <c r="J2788">
        <v>1165194</v>
      </c>
      <c r="K2788">
        <v>2116068</v>
      </c>
      <c r="L2788">
        <v>1731526</v>
      </c>
      <c r="M2788">
        <v>5702296</v>
      </c>
      <c r="N2788" s="6" t="str">
        <f t="shared" si="43"/>
        <v>B2_R1_C1Occitanie2020_2035FeuillusPrivé</v>
      </c>
    </row>
    <row r="2789" spans="1:14" x14ac:dyDescent="0.3">
      <c r="A2789" t="s">
        <v>224</v>
      </c>
      <c r="B2789" t="s">
        <v>40</v>
      </c>
      <c r="C2789" t="s">
        <v>214</v>
      </c>
      <c r="D2789" t="s">
        <v>114</v>
      </c>
      <c r="E2789" t="s">
        <v>113</v>
      </c>
      <c r="F2789">
        <v>107763</v>
      </c>
      <c r="G2789">
        <v>431394</v>
      </c>
      <c r="H2789">
        <v>29693</v>
      </c>
      <c r="I2789">
        <v>129209</v>
      </c>
      <c r="J2789">
        <v>159964</v>
      </c>
      <c r="K2789">
        <v>473957</v>
      </c>
      <c r="L2789">
        <v>211128</v>
      </c>
      <c r="M2789">
        <v>933328</v>
      </c>
      <c r="N2789" s="6" t="str">
        <f t="shared" si="43"/>
        <v>B2_R1_C1Occitanie2020_2035FeuillusPublic</v>
      </c>
    </row>
    <row r="2790" spans="1:14" x14ac:dyDescent="0.3">
      <c r="A2790" t="s">
        <v>224</v>
      </c>
      <c r="B2790" t="s">
        <v>40</v>
      </c>
      <c r="C2790" t="s">
        <v>215</v>
      </c>
      <c r="D2790" t="s">
        <v>115</v>
      </c>
      <c r="E2790" t="s">
        <v>112</v>
      </c>
      <c r="F2790">
        <v>1492796</v>
      </c>
      <c r="G2790">
        <v>578382</v>
      </c>
      <c r="H2790">
        <v>79592</v>
      </c>
      <c r="I2790">
        <v>43947</v>
      </c>
      <c r="J2790">
        <v>-47491</v>
      </c>
      <c r="K2790">
        <v>2144708</v>
      </c>
      <c r="L2790">
        <v>240358</v>
      </c>
      <c r="M2790">
        <v>2161984</v>
      </c>
      <c r="N2790" s="6" t="str">
        <f t="shared" si="43"/>
        <v>B2_R1_C1Occitanie2035_2050RésineuxPrivé</v>
      </c>
    </row>
    <row r="2791" spans="1:14" x14ac:dyDescent="0.3">
      <c r="A2791" t="s">
        <v>224</v>
      </c>
      <c r="B2791" t="s">
        <v>40</v>
      </c>
      <c r="C2791" t="s">
        <v>215</v>
      </c>
      <c r="D2791" t="s">
        <v>115</v>
      </c>
      <c r="E2791" t="s">
        <v>113</v>
      </c>
      <c r="F2791">
        <v>556602</v>
      </c>
      <c r="G2791">
        <v>258274</v>
      </c>
      <c r="H2791">
        <v>114658</v>
      </c>
      <c r="I2791">
        <v>2082</v>
      </c>
      <c r="J2791">
        <v>67040</v>
      </c>
      <c r="K2791">
        <v>850111</v>
      </c>
      <c r="L2791">
        <v>171566</v>
      </c>
      <c r="M2791">
        <v>1206822</v>
      </c>
      <c r="N2791" s="6" t="str">
        <f t="shared" si="43"/>
        <v>B2_R1_C1Occitanie2035_2050RésineuxPublic</v>
      </c>
    </row>
    <row r="2792" spans="1:14" x14ac:dyDescent="0.3">
      <c r="A2792" t="s">
        <v>224</v>
      </c>
      <c r="B2792" t="s">
        <v>40</v>
      </c>
      <c r="C2792" t="s">
        <v>215</v>
      </c>
      <c r="D2792" t="s">
        <v>114</v>
      </c>
      <c r="E2792" t="s">
        <v>112</v>
      </c>
      <c r="F2792">
        <v>439781</v>
      </c>
      <c r="G2792">
        <v>2977344</v>
      </c>
      <c r="H2792">
        <v>150142</v>
      </c>
      <c r="I2792">
        <v>1194</v>
      </c>
      <c r="J2792">
        <v>1064285</v>
      </c>
      <c r="K2792">
        <v>3017611</v>
      </c>
      <c r="L2792">
        <v>1449848</v>
      </c>
      <c r="M2792">
        <v>6169970</v>
      </c>
      <c r="N2792" s="6" t="str">
        <f t="shared" si="43"/>
        <v>B2_R1_C1Occitanie2035_2050FeuillusPrivé</v>
      </c>
    </row>
    <row r="2793" spans="1:14" x14ac:dyDescent="0.3">
      <c r="A2793" t="s">
        <v>224</v>
      </c>
      <c r="B2793" t="s">
        <v>40</v>
      </c>
      <c r="C2793" t="s">
        <v>215</v>
      </c>
      <c r="D2793" t="s">
        <v>114</v>
      </c>
      <c r="E2793" t="s">
        <v>113</v>
      </c>
      <c r="F2793">
        <v>109739</v>
      </c>
      <c r="G2793">
        <v>455818</v>
      </c>
      <c r="H2793">
        <v>35235</v>
      </c>
      <c r="I2793">
        <v>34</v>
      </c>
      <c r="J2793">
        <v>175453</v>
      </c>
      <c r="K2793">
        <v>493789</v>
      </c>
      <c r="L2793">
        <v>189631</v>
      </c>
      <c r="M2793">
        <v>956339</v>
      </c>
      <c r="N2793" s="6" t="str">
        <f t="shared" si="43"/>
        <v>B2_R1_C1Occitanie2035_2050FeuillusPublic</v>
      </c>
    </row>
    <row r="2794" spans="1:14" x14ac:dyDescent="0.3">
      <c r="A2794" t="s">
        <v>224</v>
      </c>
      <c r="B2794" t="s">
        <v>42</v>
      </c>
      <c r="C2794" t="s">
        <v>214</v>
      </c>
      <c r="D2794" t="s">
        <v>115</v>
      </c>
      <c r="E2794" t="s">
        <v>112</v>
      </c>
      <c r="F2794">
        <v>1296336</v>
      </c>
      <c r="G2794">
        <v>538542</v>
      </c>
      <c r="H2794">
        <v>81548</v>
      </c>
      <c r="I2794">
        <v>155507</v>
      </c>
      <c r="J2794">
        <v>-17795</v>
      </c>
      <c r="K2794">
        <v>1913854</v>
      </c>
      <c r="L2794">
        <v>421978</v>
      </c>
      <c r="M2794">
        <v>2206191</v>
      </c>
      <c r="N2794" s="6" t="str">
        <f t="shared" si="43"/>
        <v>B2_R1_C2Occitanie2020_2035RésineuxPrivé</v>
      </c>
    </row>
    <row r="2795" spans="1:14" x14ac:dyDescent="0.3">
      <c r="A2795" t="s">
        <v>224</v>
      </c>
      <c r="B2795" t="s">
        <v>42</v>
      </c>
      <c r="C2795" t="s">
        <v>214</v>
      </c>
      <c r="D2795" t="s">
        <v>115</v>
      </c>
      <c r="E2795" t="s">
        <v>113</v>
      </c>
      <c r="F2795">
        <v>557708</v>
      </c>
      <c r="G2795">
        <v>261122</v>
      </c>
      <c r="H2795">
        <v>115556</v>
      </c>
      <c r="I2795">
        <v>92980</v>
      </c>
      <c r="J2795">
        <v>47440</v>
      </c>
      <c r="K2795">
        <v>857210</v>
      </c>
      <c r="L2795">
        <v>240292</v>
      </c>
      <c r="M2795">
        <v>1230856</v>
      </c>
      <c r="N2795" s="6" t="str">
        <f t="shared" si="43"/>
        <v>B2_R1_C2Occitanie2020_2035RésineuxPublic</v>
      </c>
    </row>
    <row r="2796" spans="1:14" x14ac:dyDescent="0.3">
      <c r="A2796" t="s">
        <v>224</v>
      </c>
      <c r="B2796" t="s">
        <v>42</v>
      </c>
      <c r="C2796" t="s">
        <v>214</v>
      </c>
      <c r="D2796" t="s">
        <v>114</v>
      </c>
      <c r="E2796" t="s">
        <v>112</v>
      </c>
      <c r="F2796">
        <v>297385</v>
      </c>
      <c r="G2796">
        <v>2069605</v>
      </c>
      <c r="H2796">
        <v>42492</v>
      </c>
      <c r="I2796">
        <v>449590</v>
      </c>
      <c r="J2796">
        <v>1165194</v>
      </c>
      <c r="K2796">
        <v>2116068</v>
      </c>
      <c r="L2796">
        <v>1731526</v>
      </c>
      <c r="M2796">
        <v>5702296</v>
      </c>
      <c r="N2796" s="6" t="str">
        <f t="shared" si="43"/>
        <v>B2_R1_C2Occitanie2020_2035FeuillusPrivé</v>
      </c>
    </row>
    <row r="2797" spans="1:14" x14ac:dyDescent="0.3">
      <c r="A2797" t="s">
        <v>224</v>
      </c>
      <c r="B2797" t="s">
        <v>42</v>
      </c>
      <c r="C2797" t="s">
        <v>214</v>
      </c>
      <c r="D2797" t="s">
        <v>114</v>
      </c>
      <c r="E2797" t="s">
        <v>113</v>
      </c>
      <c r="F2797">
        <v>107763</v>
      </c>
      <c r="G2797">
        <v>431394</v>
      </c>
      <c r="H2797">
        <v>29693</v>
      </c>
      <c r="I2797">
        <v>129209</v>
      </c>
      <c r="J2797">
        <v>159964</v>
      </c>
      <c r="K2797">
        <v>473957</v>
      </c>
      <c r="L2797">
        <v>211128</v>
      </c>
      <c r="M2797">
        <v>933328</v>
      </c>
      <c r="N2797" s="6" t="str">
        <f t="shared" si="43"/>
        <v>B2_R1_C2Occitanie2020_2035FeuillusPublic</v>
      </c>
    </row>
    <row r="2798" spans="1:14" x14ac:dyDescent="0.3">
      <c r="A2798" t="s">
        <v>224</v>
      </c>
      <c r="B2798" t="s">
        <v>42</v>
      </c>
      <c r="C2798" t="s">
        <v>215</v>
      </c>
      <c r="D2798" t="s">
        <v>115</v>
      </c>
      <c r="E2798" t="s">
        <v>112</v>
      </c>
      <c r="F2798">
        <v>1463040</v>
      </c>
      <c r="G2798">
        <v>567530</v>
      </c>
      <c r="H2798">
        <v>142842</v>
      </c>
      <c r="I2798">
        <v>43002</v>
      </c>
      <c r="J2798">
        <v>-168041</v>
      </c>
      <c r="K2798">
        <v>2102073</v>
      </c>
      <c r="L2798">
        <v>409725</v>
      </c>
      <c r="M2798">
        <v>1939046</v>
      </c>
      <c r="N2798" s="6" t="str">
        <f t="shared" si="43"/>
        <v>B2_R1_C2Occitanie2035_2050RésineuxPrivé</v>
      </c>
    </row>
    <row r="2799" spans="1:14" x14ac:dyDescent="0.3">
      <c r="A2799" t="s">
        <v>224</v>
      </c>
      <c r="B2799" t="s">
        <v>42</v>
      </c>
      <c r="C2799" t="s">
        <v>215</v>
      </c>
      <c r="D2799" t="s">
        <v>115</v>
      </c>
      <c r="E2799" t="s">
        <v>113</v>
      </c>
      <c r="F2799">
        <v>602232</v>
      </c>
      <c r="G2799">
        <v>276456</v>
      </c>
      <c r="H2799">
        <v>211358</v>
      </c>
      <c r="I2799">
        <v>2035</v>
      </c>
      <c r="J2799">
        <v>-43926</v>
      </c>
      <c r="K2799">
        <v>917252</v>
      </c>
      <c r="L2799">
        <v>293257</v>
      </c>
      <c r="M2799">
        <v>1054188</v>
      </c>
      <c r="N2799" s="6" t="str">
        <f t="shared" si="43"/>
        <v>B2_R1_C2Occitanie2035_2050RésineuxPublic</v>
      </c>
    </row>
    <row r="2800" spans="1:14" x14ac:dyDescent="0.3">
      <c r="A2800" t="s">
        <v>224</v>
      </c>
      <c r="B2800" t="s">
        <v>42</v>
      </c>
      <c r="C2800" t="s">
        <v>215</v>
      </c>
      <c r="D2800" t="s">
        <v>114</v>
      </c>
      <c r="E2800" t="s">
        <v>112</v>
      </c>
      <c r="F2800">
        <v>436928</v>
      </c>
      <c r="G2800">
        <v>2927673</v>
      </c>
      <c r="H2800">
        <v>254213</v>
      </c>
      <c r="I2800">
        <v>1171</v>
      </c>
      <c r="J2800">
        <v>50230</v>
      </c>
      <c r="K2800">
        <v>2973800</v>
      </c>
      <c r="L2800">
        <v>2543475</v>
      </c>
      <c r="M2800">
        <v>5367355</v>
      </c>
      <c r="N2800" s="6" t="str">
        <f t="shared" si="43"/>
        <v>B2_R1_C2Occitanie2035_2050FeuillusPrivé</v>
      </c>
    </row>
    <row r="2801" spans="1:14" x14ac:dyDescent="0.3">
      <c r="A2801" t="s">
        <v>224</v>
      </c>
      <c r="B2801" t="s">
        <v>42</v>
      </c>
      <c r="C2801" t="s">
        <v>215</v>
      </c>
      <c r="D2801" t="s">
        <v>114</v>
      </c>
      <c r="E2801" t="s">
        <v>113</v>
      </c>
      <c r="F2801">
        <v>110682</v>
      </c>
      <c r="G2801">
        <v>466913</v>
      </c>
      <c r="H2801">
        <v>64857</v>
      </c>
      <c r="I2801">
        <v>33</v>
      </c>
      <c r="J2801">
        <v>34214</v>
      </c>
      <c r="K2801">
        <v>505191</v>
      </c>
      <c r="L2801">
        <v>331266</v>
      </c>
      <c r="M2801">
        <v>852625</v>
      </c>
      <c r="N2801" s="6" t="str">
        <f t="shared" si="43"/>
        <v>B2_R1_C2Occitanie2035_2050FeuillusPublic</v>
      </c>
    </row>
    <row r="2802" spans="1:14" x14ac:dyDescent="0.3">
      <c r="A2802" t="s">
        <v>224</v>
      </c>
      <c r="B2802" t="s">
        <v>55</v>
      </c>
      <c r="C2802" t="s">
        <v>214</v>
      </c>
      <c r="D2802" t="s">
        <v>115</v>
      </c>
      <c r="E2802" t="s">
        <v>112</v>
      </c>
      <c r="F2802">
        <v>1287526</v>
      </c>
      <c r="G2802">
        <v>536120</v>
      </c>
      <c r="H2802">
        <v>110423</v>
      </c>
      <c r="I2802">
        <v>150736</v>
      </c>
      <c r="J2802">
        <v>-139066</v>
      </c>
      <c r="K2802">
        <v>1902402</v>
      </c>
      <c r="L2802">
        <v>583830</v>
      </c>
      <c r="M2802">
        <v>2002432</v>
      </c>
      <c r="N2802" s="6" t="str">
        <f t="shared" si="43"/>
        <v>B2_R1_C3Occitanie2020_2035RésineuxPrivé</v>
      </c>
    </row>
    <row r="2803" spans="1:14" x14ac:dyDescent="0.3">
      <c r="A2803" t="s">
        <v>224</v>
      </c>
      <c r="B2803" t="s">
        <v>55</v>
      </c>
      <c r="C2803" t="s">
        <v>214</v>
      </c>
      <c r="D2803" t="s">
        <v>115</v>
      </c>
      <c r="E2803" t="s">
        <v>113</v>
      </c>
      <c r="F2803">
        <v>578388</v>
      </c>
      <c r="G2803">
        <v>271335</v>
      </c>
      <c r="H2803">
        <v>163267</v>
      </c>
      <c r="I2803">
        <v>90025</v>
      </c>
      <c r="J2803">
        <v>-36785</v>
      </c>
      <c r="K2803">
        <v>889831</v>
      </c>
      <c r="L2803">
        <v>340439</v>
      </c>
      <c r="M2803">
        <v>1107494</v>
      </c>
      <c r="N2803" s="6" t="str">
        <f t="shared" si="43"/>
        <v>B2_R1_C3Occitanie2020_2035RésineuxPublic</v>
      </c>
    </row>
    <row r="2804" spans="1:14" x14ac:dyDescent="0.3">
      <c r="A2804" t="s">
        <v>224</v>
      </c>
      <c r="B2804" t="s">
        <v>55</v>
      </c>
      <c r="C2804" t="s">
        <v>214</v>
      </c>
      <c r="D2804" t="s">
        <v>114</v>
      </c>
      <c r="E2804" t="s">
        <v>112</v>
      </c>
      <c r="F2804">
        <v>293195</v>
      </c>
      <c r="G2804">
        <v>2035399</v>
      </c>
      <c r="H2804">
        <v>61726</v>
      </c>
      <c r="I2804">
        <v>440705</v>
      </c>
      <c r="J2804">
        <v>413835</v>
      </c>
      <c r="K2804">
        <v>2082174</v>
      </c>
      <c r="L2804">
        <v>2540222</v>
      </c>
      <c r="M2804">
        <v>5103525</v>
      </c>
      <c r="N2804" s="6" t="str">
        <f t="shared" si="43"/>
        <v>B2_R1_C3Occitanie2020_2035FeuillusPrivé</v>
      </c>
    </row>
    <row r="2805" spans="1:14" x14ac:dyDescent="0.3">
      <c r="A2805" t="s">
        <v>224</v>
      </c>
      <c r="B2805" t="s">
        <v>55</v>
      </c>
      <c r="C2805" t="s">
        <v>214</v>
      </c>
      <c r="D2805" t="s">
        <v>114</v>
      </c>
      <c r="E2805" t="s">
        <v>113</v>
      </c>
      <c r="F2805">
        <v>107572</v>
      </c>
      <c r="G2805">
        <v>434303</v>
      </c>
      <c r="H2805">
        <v>42817</v>
      </c>
      <c r="I2805">
        <v>126360</v>
      </c>
      <c r="J2805">
        <v>57175</v>
      </c>
      <c r="K2805">
        <v>476701</v>
      </c>
      <c r="L2805">
        <v>310381</v>
      </c>
      <c r="M2805">
        <v>849022</v>
      </c>
      <c r="N2805" s="6" t="str">
        <f t="shared" si="43"/>
        <v>B2_R1_C3Occitanie2020_2035FeuillusPublic</v>
      </c>
    </row>
    <row r="2806" spans="1:14" x14ac:dyDescent="0.3">
      <c r="A2806" t="s">
        <v>224</v>
      </c>
      <c r="B2806" t="s">
        <v>55</v>
      </c>
      <c r="C2806" t="s">
        <v>215</v>
      </c>
      <c r="D2806" t="s">
        <v>115</v>
      </c>
      <c r="E2806" t="s">
        <v>112</v>
      </c>
      <c r="F2806">
        <v>1509280</v>
      </c>
      <c r="G2806">
        <v>587836</v>
      </c>
      <c r="H2806">
        <v>183262</v>
      </c>
      <c r="I2806">
        <v>36180</v>
      </c>
      <c r="J2806">
        <v>-261220</v>
      </c>
      <c r="K2806">
        <v>2165719</v>
      </c>
      <c r="L2806">
        <v>375437</v>
      </c>
      <c r="M2806">
        <v>1705102</v>
      </c>
      <c r="N2806" s="6" t="str">
        <f t="shared" si="43"/>
        <v>B2_R1_C3Occitanie2035_2050RésineuxPrivé</v>
      </c>
    </row>
    <row r="2807" spans="1:14" x14ac:dyDescent="0.3">
      <c r="A2807" t="s">
        <v>224</v>
      </c>
      <c r="B2807" t="s">
        <v>55</v>
      </c>
      <c r="C2807" t="s">
        <v>215</v>
      </c>
      <c r="D2807" t="s">
        <v>115</v>
      </c>
      <c r="E2807" t="s">
        <v>113</v>
      </c>
      <c r="F2807">
        <v>564580</v>
      </c>
      <c r="G2807">
        <v>260106</v>
      </c>
      <c r="H2807">
        <v>209323</v>
      </c>
      <c r="I2807">
        <v>1688</v>
      </c>
      <c r="J2807">
        <v>-43636</v>
      </c>
      <c r="K2807">
        <v>860539</v>
      </c>
      <c r="L2807">
        <v>254979</v>
      </c>
      <c r="M2807">
        <v>963197</v>
      </c>
      <c r="N2807" s="6" t="str">
        <f t="shared" si="43"/>
        <v>B2_R1_C3Occitanie2035_2050RésineuxPublic</v>
      </c>
    </row>
    <row r="2808" spans="1:14" x14ac:dyDescent="0.3">
      <c r="A2808" t="s">
        <v>224</v>
      </c>
      <c r="B2808" t="s">
        <v>55</v>
      </c>
      <c r="C2808" t="s">
        <v>215</v>
      </c>
      <c r="D2808" t="s">
        <v>114</v>
      </c>
      <c r="E2808" t="s">
        <v>112</v>
      </c>
      <c r="F2808">
        <v>493597</v>
      </c>
      <c r="G2808">
        <v>3276998</v>
      </c>
      <c r="H2808">
        <v>441393</v>
      </c>
      <c r="I2808">
        <v>1033</v>
      </c>
      <c r="J2808">
        <v>-542115</v>
      </c>
      <c r="K2808">
        <v>3323504</v>
      </c>
      <c r="L2808">
        <v>2376569</v>
      </c>
      <c r="M2808">
        <v>4540301</v>
      </c>
      <c r="N2808" s="6" t="str">
        <f t="shared" si="43"/>
        <v>B2_R1_C3Occitanie2035_2050FeuillusPrivé</v>
      </c>
    </row>
    <row r="2809" spans="1:14" x14ac:dyDescent="0.3">
      <c r="A2809" t="s">
        <v>224</v>
      </c>
      <c r="B2809" t="s">
        <v>55</v>
      </c>
      <c r="C2809" t="s">
        <v>215</v>
      </c>
      <c r="D2809" t="s">
        <v>114</v>
      </c>
      <c r="E2809" t="s">
        <v>113</v>
      </c>
      <c r="F2809">
        <v>117706</v>
      </c>
      <c r="G2809">
        <v>486537</v>
      </c>
      <c r="H2809">
        <v>76005</v>
      </c>
      <c r="I2809">
        <v>28</v>
      </c>
      <c r="J2809">
        <v>-28807</v>
      </c>
      <c r="K2809">
        <v>527894</v>
      </c>
      <c r="L2809">
        <v>319401</v>
      </c>
      <c r="M2809">
        <v>762086</v>
      </c>
      <c r="N2809" s="6" t="str">
        <f t="shared" si="43"/>
        <v>B2_R1_C3Occitanie2035_2050FeuillusPublic</v>
      </c>
    </row>
    <row r="2810" spans="1:14" x14ac:dyDescent="0.3">
      <c r="A2810" t="s">
        <v>224</v>
      </c>
      <c r="B2810" t="s">
        <v>58</v>
      </c>
      <c r="C2810" t="s">
        <v>214</v>
      </c>
      <c r="D2810" t="s">
        <v>115</v>
      </c>
      <c r="E2810" t="s">
        <v>112</v>
      </c>
      <c r="F2810">
        <v>1371077</v>
      </c>
      <c r="G2810">
        <v>576928</v>
      </c>
      <c r="H2810">
        <v>91058</v>
      </c>
      <c r="I2810">
        <v>127613</v>
      </c>
      <c r="J2810">
        <v>-71917</v>
      </c>
      <c r="K2810">
        <v>2030382</v>
      </c>
      <c r="L2810">
        <v>390881</v>
      </c>
      <c r="M2810">
        <v>2131279</v>
      </c>
      <c r="N2810" s="6" t="str">
        <f t="shared" si="43"/>
        <v>B2_R2_C1Occitanie2020_2035RésineuxPrivé</v>
      </c>
    </row>
    <row r="2811" spans="1:14" x14ac:dyDescent="0.3">
      <c r="A2811" t="s">
        <v>224</v>
      </c>
      <c r="B2811" t="s">
        <v>58</v>
      </c>
      <c r="C2811" t="s">
        <v>214</v>
      </c>
      <c r="D2811" t="s">
        <v>115</v>
      </c>
      <c r="E2811" t="s">
        <v>113</v>
      </c>
      <c r="F2811">
        <v>559086</v>
      </c>
      <c r="G2811">
        <v>262929</v>
      </c>
      <c r="H2811">
        <v>121309</v>
      </c>
      <c r="I2811">
        <v>52293</v>
      </c>
      <c r="J2811">
        <v>45617</v>
      </c>
      <c r="K2811">
        <v>860271</v>
      </c>
      <c r="L2811">
        <v>231478</v>
      </c>
      <c r="M2811">
        <v>1221328</v>
      </c>
      <c r="N2811" s="6" t="str">
        <f t="shared" si="43"/>
        <v>B2_R2_C1Occitanie2020_2035RésineuxPublic</v>
      </c>
    </row>
    <row r="2812" spans="1:14" x14ac:dyDescent="0.3">
      <c r="A2812" t="s">
        <v>224</v>
      </c>
      <c r="B2812" t="s">
        <v>58</v>
      </c>
      <c r="C2812" t="s">
        <v>214</v>
      </c>
      <c r="D2812" t="s">
        <v>114</v>
      </c>
      <c r="E2812" t="s">
        <v>112</v>
      </c>
      <c r="F2812">
        <v>285549</v>
      </c>
      <c r="G2812">
        <v>2009714</v>
      </c>
      <c r="H2812">
        <v>58489</v>
      </c>
      <c r="I2812">
        <v>154717</v>
      </c>
      <c r="J2812">
        <v>1210256</v>
      </c>
      <c r="K2812">
        <v>2051637</v>
      </c>
      <c r="L2812">
        <v>1724770</v>
      </c>
      <c r="M2812">
        <v>5718556</v>
      </c>
      <c r="N2812" s="6" t="str">
        <f t="shared" si="43"/>
        <v>B2_R2_C1Occitanie2020_2035FeuillusPrivé</v>
      </c>
    </row>
    <row r="2813" spans="1:14" x14ac:dyDescent="0.3">
      <c r="A2813" t="s">
        <v>224</v>
      </c>
      <c r="B2813" t="s">
        <v>58</v>
      </c>
      <c r="C2813" t="s">
        <v>214</v>
      </c>
      <c r="D2813" t="s">
        <v>114</v>
      </c>
      <c r="E2813" t="s">
        <v>113</v>
      </c>
      <c r="F2813">
        <v>98675</v>
      </c>
      <c r="G2813">
        <v>404877</v>
      </c>
      <c r="H2813">
        <v>32059</v>
      </c>
      <c r="I2813">
        <v>52620</v>
      </c>
      <c r="J2813">
        <v>179441</v>
      </c>
      <c r="K2813">
        <v>443017</v>
      </c>
      <c r="L2813">
        <v>209302</v>
      </c>
      <c r="M2813">
        <v>935426</v>
      </c>
      <c r="N2813" s="6" t="str">
        <f t="shared" si="43"/>
        <v>B2_R2_C1Occitanie2020_2035FeuillusPublic</v>
      </c>
    </row>
    <row r="2814" spans="1:14" x14ac:dyDescent="0.3">
      <c r="A2814" t="s">
        <v>224</v>
      </c>
      <c r="B2814" t="s">
        <v>58</v>
      </c>
      <c r="C2814" t="s">
        <v>215</v>
      </c>
      <c r="D2814" t="s">
        <v>115</v>
      </c>
      <c r="E2814" t="s">
        <v>112</v>
      </c>
      <c r="F2814">
        <v>1438949</v>
      </c>
      <c r="G2814">
        <v>556216</v>
      </c>
      <c r="H2814">
        <v>77520</v>
      </c>
      <c r="I2814">
        <v>9672</v>
      </c>
      <c r="J2814">
        <v>-74099</v>
      </c>
      <c r="K2814">
        <v>2066984</v>
      </c>
      <c r="L2814">
        <v>208953</v>
      </c>
      <c r="M2814">
        <v>1978734</v>
      </c>
      <c r="N2814" s="6" t="str">
        <f t="shared" si="43"/>
        <v>B2_R2_C1Occitanie2035_2050RésineuxPrivé</v>
      </c>
    </row>
    <row r="2815" spans="1:14" x14ac:dyDescent="0.3">
      <c r="A2815" t="s">
        <v>224</v>
      </c>
      <c r="B2815" t="s">
        <v>58</v>
      </c>
      <c r="C2815" t="s">
        <v>215</v>
      </c>
      <c r="D2815" t="s">
        <v>115</v>
      </c>
      <c r="E2815" t="s">
        <v>113</v>
      </c>
      <c r="F2815">
        <v>555522</v>
      </c>
      <c r="G2815">
        <v>257309</v>
      </c>
      <c r="H2815">
        <v>114947</v>
      </c>
      <c r="I2815">
        <v>583</v>
      </c>
      <c r="J2815">
        <v>58514</v>
      </c>
      <c r="K2815">
        <v>848189</v>
      </c>
      <c r="L2815">
        <v>167705</v>
      </c>
      <c r="M2815">
        <v>1177880</v>
      </c>
      <c r="N2815" s="6" t="str">
        <f t="shared" si="43"/>
        <v>B2_R2_C1Occitanie2035_2050RésineuxPublic</v>
      </c>
    </row>
    <row r="2816" spans="1:14" x14ac:dyDescent="0.3">
      <c r="A2816" t="s">
        <v>224</v>
      </c>
      <c r="B2816" t="s">
        <v>58</v>
      </c>
      <c r="C2816" t="s">
        <v>215</v>
      </c>
      <c r="D2816" t="s">
        <v>114</v>
      </c>
      <c r="E2816" t="s">
        <v>112</v>
      </c>
      <c r="F2816">
        <v>446396</v>
      </c>
      <c r="G2816">
        <v>3016278</v>
      </c>
      <c r="H2816">
        <v>153377</v>
      </c>
      <c r="I2816">
        <v>161</v>
      </c>
      <c r="J2816">
        <v>1048233</v>
      </c>
      <c r="K2816">
        <v>3057215</v>
      </c>
      <c r="L2816">
        <v>1464487</v>
      </c>
      <c r="M2816">
        <v>6192645</v>
      </c>
      <c r="N2816" s="6" t="str">
        <f t="shared" si="43"/>
        <v>B2_R2_C1Occitanie2035_2050FeuillusPrivé</v>
      </c>
    </row>
    <row r="2817" spans="1:14" x14ac:dyDescent="0.3">
      <c r="A2817" t="s">
        <v>224</v>
      </c>
      <c r="B2817" t="s">
        <v>58</v>
      </c>
      <c r="C2817" t="s">
        <v>215</v>
      </c>
      <c r="D2817" t="s">
        <v>114</v>
      </c>
      <c r="E2817" t="s">
        <v>113</v>
      </c>
      <c r="F2817">
        <v>112867</v>
      </c>
      <c r="G2817">
        <v>467471</v>
      </c>
      <c r="H2817">
        <v>36477</v>
      </c>
      <c r="I2817">
        <v>25</v>
      </c>
      <c r="J2817">
        <v>172298</v>
      </c>
      <c r="K2817">
        <v>506835</v>
      </c>
      <c r="L2817">
        <v>190697</v>
      </c>
      <c r="M2817">
        <v>964354</v>
      </c>
      <c r="N2817" s="6" t="str">
        <f t="shared" si="43"/>
        <v>B2_R2_C1Occitanie2035_2050FeuillusPublic</v>
      </c>
    </row>
    <row r="2818" spans="1:14" x14ac:dyDescent="0.3">
      <c r="A2818" t="s">
        <v>224</v>
      </c>
      <c r="B2818" t="s">
        <v>59</v>
      </c>
      <c r="C2818" t="s">
        <v>214</v>
      </c>
      <c r="D2818" t="s">
        <v>115</v>
      </c>
      <c r="E2818" t="s">
        <v>112</v>
      </c>
      <c r="F2818">
        <v>1371077</v>
      </c>
      <c r="G2818">
        <v>576928</v>
      </c>
      <c r="H2818">
        <v>91058</v>
      </c>
      <c r="I2818">
        <v>127613</v>
      </c>
      <c r="J2818">
        <v>-71917</v>
      </c>
      <c r="K2818">
        <v>2030382</v>
      </c>
      <c r="L2818">
        <v>390881</v>
      </c>
      <c r="M2818">
        <v>2131279</v>
      </c>
      <c r="N2818" s="6" t="str">
        <f t="shared" si="43"/>
        <v>B2_R2_C2Occitanie2020_2035RésineuxPrivé</v>
      </c>
    </row>
    <row r="2819" spans="1:14" x14ac:dyDescent="0.3">
      <c r="A2819" t="s">
        <v>224</v>
      </c>
      <c r="B2819" t="s">
        <v>59</v>
      </c>
      <c r="C2819" t="s">
        <v>214</v>
      </c>
      <c r="D2819" t="s">
        <v>115</v>
      </c>
      <c r="E2819" t="s">
        <v>113</v>
      </c>
      <c r="F2819">
        <v>559086</v>
      </c>
      <c r="G2819">
        <v>262929</v>
      </c>
      <c r="H2819">
        <v>121309</v>
      </c>
      <c r="I2819">
        <v>52293</v>
      </c>
      <c r="J2819">
        <v>45617</v>
      </c>
      <c r="K2819">
        <v>860271</v>
      </c>
      <c r="L2819">
        <v>231478</v>
      </c>
      <c r="M2819">
        <v>1221328</v>
      </c>
      <c r="N2819" s="6" t="str">
        <f t="shared" ref="N2819:N2882" si="44">B2819&amp;A2819&amp;C2819&amp;D2819&amp;E2819</f>
        <v>B2_R2_C2Occitanie2020_2035RésineuxPublic</v>
      </c>
    </row>
    <row r="2820" spans="1:14" x14ac:dyDescent="0.3">
      <c r="A2820" t="s">
        <v>224</v>
      </c>
      <c r="B2820" t="s">
        <v>59</v>
      </c>
      <c r="C2820" t="s">
        <v>214</v>
      </c>
      <c r="D2820" t="s">
        <v>114</v>
      </c>
      <c r="E2820" t="s">
        <v>112</v>
      </c>
      <c r="F2820">
        <v>285549</v>
      </c>
      <c r="G2820">
        <v>2009714</v>
      </c>
      <c r="H2820">
        <v>58489</v>
      </c>
      <c r="I2820">
        <v>154717</v>
      </c>
      <c r="J2820">
        <v>1210256</v>
      </c>
      <c r="K2820">
        <v>2051637</v>
      </c>
      <c r="L2820">
        <v>1724770</v>
      </c>
      <c r="M2820">
        <v>5718556</v>
      </c>
      <c r="N2820" s="6" t="str">
        <f t="shared" si="44"/>
        <v>B2_R2_C2Occitanie2020_2035FeuillusPrivé</v>
      </c>
    </row>
    <row r="2821" spans="1:14" x14ac:dyDescent="0.3">
      <c r="A2821" t="s">
        <v>224</v>
      </c>
      <c r="B2821" t="s">
        <v>59</v>
      </c>
      <c r="C2821" t="s">
        <v>214</v>
      </c>
      <c r="D2821" t="s">
        <v>114</v>
      </c>
      <c r="E2821" t="s">
        <v>113</v>
      </c>
      <c r="F2821">
        <v>98675</v>
      </c>
      <c r="G2821">
        <v>404877</v>
      </c>
      <c r="H2821">
        <v>32059</v>
      </c>
      <c r="I2821">
        <v>52620</v>
      </c>
      <c r="J2821">
        <v>179441</v>
      </c>
      <c r="K2821">
        <v>443017</v>
      </c>
      <c r="L2821">
        <v>209302</v>
      </c>
      <c r="M2821">
        <v>935426</v>
      </c>
      <c r="N2821" s="6" t="str">
        <f t="shared" si="44"/>
        <v>B2_R2_C2Occitanie2020_2035FeuillusPublic</v>
      </c>
    </row>
    <row r="2822" spans="1:14" x14ac:dyDescent="0.3">
      <c r="A2822" t="s">
        <v>224</v>
      </c>
      <c r="B2822" t="s">
        <v>59</v>
      </c>
      <c r="C2822" t="s">
        <v>215</v>
      </c>
      <c r="D2822" t="s">
        <v>115</v>
      </c>
      <c r="E2822" t="s">
        <v>112</v>
      </c>
      <c r="F2822">
        <v>1407337</v>
      </c>
      <c r="G2822">
        <v>547102</v>
      </c>
      <c r="H2822">
        <v>140922</v>
      </c>
      <c r="I2822">
        <v>9464</v>
      </c>
      <c r="J2822">
        <v>-190935</v>
      </c>
      <c r="K2822">
        <v>2023328</v>
      </c>
      <c r="L2822">
        <v>366098</v>
      </c>
      <c r="M2822">
        <v>1754903</v>
      </c>
      <c r="N2822" s="6" t="str">
        <f t="shared" si="44"/>
        <v>B2_R2_C2Occitanie2035_2050RésineuxPrivé</v>
      </c>
    </row>
    <row r="2823" spans="1:14" x14ac:dyDescent="0.3">
      <c r="A2823" t="s">
        <v>224</v>
      </c>
      <c r="B2823" t="s">
        <v>59</v>
      </c>
      <c r="C2823" t="s">
        <v>215</v>
      </c>
      <c r="D2823" t="s">
        <v>115</v>
      </c>
      <c r="E2823" t="s">
        <v>113</v>
      </c>
      <c r="F2823">
        <v>601424</v>
      </c>
      <c r="G2823">
        <v>275446</v>
      </c>
      <c r="H2823">
        <v>211575</v>
      </c>
      <c r="I2823">
        <v>571</v>
      </c>
      <c r="J2823">
        <v>-51753</v>
      </c>
      <c r="K2823">
        <v>915557</v>
      </c>
      <c r="L2823">
        <v>287611</v>
      </c>
      <c r="M2823">
        <v>1025749</v>
      </c>
      <c r="N2823" s="6" t="str">
        <f t="shared" si="44"/>
        <v>B2_R2_C2Occitanie2035_2050RésineuxPublic</v>
      </c>
    </row>
    <row r="2824" spans="1:14" x14ac:dyDescent="0.3">
      <c r="A2824" t="s">
        <v>224</v>
      </c>
      <c r="B2824" t="s">
        <v>59</v>
      </c>
      <c r="C2824" t="s">
        <v>215</v>
      </c>
      <c r="D2824" t="s">
        <v>114</v>
      </c>
      <c r="E2824" t="s">
        <v>112</v>
      </c>
      <c r="F2824">
        <v>446248</v>
      </c>
      <c r="G2824">
        <v>2995964</v>
      </c>
      <c r="H2824">
        <v>267305</v>
      </c>
      <c r="I2824">
        <v>156</v>
      </c>
      <c r="J2824">
        <v>8170</v>
      </c>
      <c r="K2824">
        <v>3042121</v>
      </c>
      <c r="L2824">
        <v>2561980</v>
      </c>
      <c r="M2824">
        <v>5376008</v>
      </c>
      <c r="N2824" s="6" t="str">
        <f t="shared" si="44"/>
        <v>B2_R2_C2Occitanie2035_2050FeuillusPrivé</v>
      </c>
    </row>
    <row r="2825" spans="1:14" x14ac:dyDescent="0.3">
      <c r="A2825" t="s">
        <v>224</v>
      </c>
      <c r="B2825" t="s">
        <v>59</v>
      </c>
      <c r="C2825" t="s">
        <v>215</v>
      </c>
      <c r="D2825" t="s">
        <v>114</v>
      </c>
      <c r="E2825" t="s">
        <v>113</v>
      </c>
      <c r="F2825">
        <v>114596</v>
      </c>
      <c r="G2825">
        <v>480133</v>
      </c>
      <c r="H2825">
        <v>67142</v>
      </c>
      <c r="I2825">
        <v>24</v>
      </c>
      <c r="J2825">
        <v>27823</v>
      </c>
      <c r="K2825">
        <v>520187</v>
      </c>
      <c r="L2825">
        <v>334533</v>
      </c>
      <c r="M2825">
        <v>858901</v>
      </c>
      <c r="N2825" s="6" t="str">
        <f t="shared" si="44"/>
        <v>B2_R2_C2Occitanie2035_2050FeuillusPublic</v>
      </c>
    </row>
    <row r="2826" spans="1:14" x14ac:dyDescent="0.3">
      <c r="A2826" t="s">
        <v>224</v>
      </c>
      <c r="B2826" t="s">
        <v>61</v>
      </c>
      <c r="C2826" t="s">
        <v>214</v>
      </c>
      <c r="D2826" t="s">
        <v>115</v>
      </c>
      <c r="E2826" t="s">
        <v>112</v>
      </c>
      <c r="F2826">
        <v>1365834</v>
      </c>
      <c r="G2826">
        <v>574890</v>
      </c>
      <c r="H2826">
        <v>127554</v>
      </c>
      <c r="I2826">
        <v>123442</v>
      </c>
      <c r="J2826">
        <v>-189524</v>
      </c>
      <c r="K2826">
        <v>2023126</v>
      </c>
      <c r="L2826">
        <v>541231</v>
      </c>
      <c r="M2826">
        <v>1930076</v>
      </c>
      <c r="N2826" s="6" t="str">
        <f t="shared" si="44"/>
        <v>B2_R2_C3Occitanie2020_2035RésineuxPrivé</v>
      </c>
    </row>
    <row r="2827" spans="1:14" x14ac:dyDescent="0.3">
      <c r="A2827" t="s">
        <v>224</v>
      </c>
      <c r="B2827" t="s">
        <v>61</v>
      </c>
      <c r="C2827" t="s">
        <v>214</v>
      </c>
      <c r="D2827" t="s">
        <v>115</v>
      </c>
      <c r="E2827" t="s">
        <v>113</v>
      </c>
      <c r="F2827">
        <v>583545</v>
      </c>
      <c r="G2827">
        <v>274914</v>
      </c>
      <c r="H2827">
        <v>173036</v>
      </c>
      <c r="I2827">
        <v>50741</v>
      </c>
      <c r="J2827">
        <v>-37883</v>
      </c>
      <c r="K2827">
        <v>898756</v>
      </c>
      <c r="L2827">
        <v>326805</v>
      </c>
      <c r="M2827">
        <v>1100807</v>
      </c>
      <c r="N2827" s="6" t="str">
        <f t="shared" si="44"/>
        <v>B2_R2_C3Occitanie2020_2035RésineuxPublic</v>
      </c>
    </row>
    <row r="2828" spans="1:14" x14ac:dyDescent="0.3">
      <c r="A2828" t="s">
        <v>224</v>
      </c>
      <c r="B2828" t="s">
        <v>61</v>
      </c>
      <c r="C2828" t="s">
        <v>214</v>
      </c>
      <c r="D2828" t="s">
        <v>114</v>
      </c>
      <c r="E2828" t="s">
        <v>112</v>
      </c>
      <c r="F2828">
        <v>282002</v>
      </c>
      <c r="G2828">
        <v>1987085</v>
      </c>
      <c r="H2828">
        <v>90012</v>
      </c>
      <c r="I2828">
        <v>150688</v>
      </c>
      <c r="J2828">
        <v>452145</v>
      </c>
      <c r="K2828">
        <v>2029130</v>
      </c>
      <c r="L2828">
        <v>2530146</v>
      </c>
      <c r="M2828">
        <v>5114731</v>
      </c>
      <c r="N2828" s="6" t="str">
        <f t="shared" si="44"/>
        <v>B2_R2_C3Occitanie2020_2035FeuillusPrivé</v>
      </c>
    </row>
    <row r="2829" spans="1:14" x14ac:dyDescent="0.3">
      <c r="A2829" t="s">
        <v>224</v>
      </c>
      <c r="B2829" t="s">
        <v>61</v>
      </c>
      <c r="C2829" t="s">
        <v>214</v>
      </c>
      <c r="D2829" t="s">
        <v>114</v>
      </c>
      <c r="E2829" t="s">
        <v>113</v>
      </c>
      <c r="F2829">
        <v>99183</v>
      </c>
      <c r="G2829">
        <v>410693</v>
      </c>
      <c r="H2829">
        <v>47026</v>
      </c>
      <c r="I2829">
        <v>51662</v>
      </c>
      <c r="J2829">
        <v>75385</v>
      </c>
      <c r="K2829">
        <v>448973</v>
      </c>
      <c r="L2829">
        <v>307737</v>
      </c>
      <c r="M2829">
        <v>851302</v>
      </c>
      <c r="N2829" s="6" t="str">
        <f t="shared" si="44"/>
        <v>B2_R2_C3Occitanie2020_2035FeuillusPublic</v>
      </c>
    </row>
    <row r="2830" spans="1:14" x14ac:dyDescent="0.3">
      <c r="A2830" t="s">
        <v>224</v>
      </c>
      <c r="B2830" t="s">
        <v>61</v>
      </c>
      <c r="C2830" t="s">
        <v>215</v>
      </c>
      <c r="D2830" t="s">
        <v>115</v>
      </c>
      <c r="E2830" t="s">
        <v>112</v>
      </c>
      <c r="F2830">
        <v>1446176</v>
      </c>
      <c r="G2830">
        <v>564972</v>
      </c>
      <c r="H2830">
        <v>178302</v>
      </c>
      <c r="I2830">
        <v>8019</v>
      </c>
      <c r="J2830">
        <v>-273701</v>
      </c>
      <c r="K2830">
        <v>2077278</v>
      </c>
      <c r="L2830">
        <v>318211</v>
      </c>
      <c r="M2830">
        <v>1527701</v>
      </c>
      <c r="N2830" s="6" t="str">
        <f t="shared" si="44"/>
        <v>B2_R2_C3Occitanie2035_2050RésineuxPrivé</v>
      </c>
    </row>
    <row r="2831" spans="1:14" x14ac:dyDescent="0.3">
      <c r="A2831" t="s">
        <v>224</v>
      </c>
      <c r="B2831" t="s">
        <v>61</v>
      </c>
      <c r="C2831" t="s">
        <v>215</v>
      </c>
      <c r="D2831" t="s">
        <v>115</v>
      </c>
      <c r="E2831" t="s">
        <v>113</v>
      </c>
      <c r="F2831">
        <v>563617</v>
      </c>
      <c r="G2831">
        <v>258873</v>
      </c>
      <c r="H2831">
        <v>208502</v>
      </c>
      <c r="I2831">
        <v>478</v>
      </c>
      <c r="J2831">
        <v>-49925</v>
      </c>
      <c r="K2831">
        <v>858397</v>
      </c>
      <c r="L2831">
        <v>247248</v>
      </c>
      <c r="M2831">
        <v>936323</v>
      </c>
      <c r="N2831" s="6" t="str">
        <f t="shared" si="44"/>
        <v>B2_R2_C3Occitanie2035_2050RésineuxPublic</v>
      </c>
    </row>
    <row r="2832" spans="1:14" x14ac:dyDescent="0.3">
      <c r="A2832" t="s">
        <v>224</v>
      </c>
      <c r="B2832" t="s">
        <v>61</v>
      </c>
      <c r="C2832" t="s">
        <v>215</v>
      </c>
      <c r="D2832" t="s">
        <v>114</v>
      </c>
      <c r="E2832" t="s">
        <v>112</v>
      </c>
      <c r="F2832">
        <v>501135</v>
      </c>
      <c r="G2832">
        <v>3327527</v>
      </c>
      <c r="H2832">
        <v>454550</v>
      </c>
      <c r="I2832">
        <v>136</v>
      </c>
      <c r="J2832">
        <v>-574598</v>
      </c>
      <c r="K2832">
        <v>3375463</v>
      </c>
      <c r="L2832">
        <v>2387508</v>
      </c>
      <c r="M2832">
        <v>4540441</v>
      </c>
      <c r="N2832" s="6" t="str">
        <f t="shared" si="44"/>
        <v>B2_R2_C3Occitanie2035_2050FeuillusPrivé</v>
      </c>
    </row>
    <row r="2833" spans="1:14" x14ac:dyDescent="0.3">
      <c r="A2833" t="s">
        <v>224</v>
      </c>
      <c r="B2833" t="s">
        <v>61</v>
      </c>
      <c r="C2833" t="s">
        <v>215</v>
      </c>
      <c r="D2833" t="s">
        <v>114</v>
      </c>
      <c r="E2833" t="s">
        <v>113</v>
      </c>
      <c r="F2833">
        <v>121565</v>
      </c>
      <c r="G2833">
        <v>499804</v>
      </c>
      <c r="H2833">
        <v>78329</v>
      </c>
      <c r="I2833">
        <v>21</v>
      </c>
      <c r="J2833">
        <v>-34828</v>
      </c>
      <c r="K2833">
        <v>542913</v>
      </c>
      <c r="L2833">
        <v>320904</v>
      </c>
      <c r="M2833">
        <v>767354</v>
      </c>
      <c r="N2833" s="6" t="str">
        <f t="shared" si="44"/>
        <v>B2_R2_C3Occitanie2035_2050FeuillusPublic</v>
      </c>
    </row>
    <row r="2834" spans="1:14" x14ac:dyDescent="0.3">
      <c r="A2834" t="s">
        <v>224</v>
      </c>
      <c r="B2834" t="s">
        <v>62</v>
      </c>
      <c r="C2834" t="s">
        <v>214</v>
      </c>
      <c r="D2834" t="s">
        <v>115</v>
      </c>
      <c r="E2834" t="s">
        <v>112</v>
      </c>
      <c r="F2834">
        <v>1397799</v>
      </c>
      <c r="G2834">
        <v>591036</v>
      </c>
      <c r="H2834">
        <v>90819</v>
      </c>
      <c r="I2834">
        <v>148899</v>
      </c>
      <c r="J2834">
        <v>-70034</v>
      </c>
      <c r="K2834">
        <v>2072406</v>
      </c>
      <c r="L2834">
        <v>402892</v>
      </c>
      <c r="M2834">
        <v>2188580</v>
      </c>
      <c r="N2834" s="6" t="str">
        <f t="shared" si="44"/>
        <v>B3_R1_C1Occitanie2020_2035RésineuxPrivé</v>
      </c>
    </row>
    <row r="2835" spans="1:14" x14ac:dyDescent="0.3">
      <c r="A2835" t="s">
        <v>224</v>
      </c>
      <c r="B2835" t="s">
        <v>62</v>
      </c>
      <c r="C2835" t="s">
        <v>214</v>
      </c>
      <c r="D2835" t="s">
        <v>115</v>
      </c>
      <c r="E2835" t="s">
        <v>113</v>
      </c>
      <c r="F2835">
        <v>590350</v>
      </c>
      <c r="G2835">
        <v>279303</v>
      </c>
      <c r="H2835">
        <v>120036</v>
      </c>
      <c r="I2835">
        <v>91803</v>
      </c>
      <c r="J2835">
        <v>30910</v>
      </c>
      <c r="K2835">
        <v>910053</v>
      </c>
      <c r="L2835">
        <v>231346</v>
      </c>
      <c r="M2835">
        <v>1224445</v>
      </c>
      <c r="N2835" s="6" t="str">
        <f t="shared" si="44"/>
        <v>B3_R1_C1Occitanie2020_2035RésineuxPublic</v>
      </c>
    </row>
    <row r="2836" spans="1:14" x14ac:dyDescent="0.3">
      <c r="A2836" t="s">
        <v>224</v>
      </c>
      <c r="B2836" t="s">
        <v>62</v>
      </c>
      <c r="C2836" t="s">
        <v>214</v>
      </c>
      <c r="D2836" t="s">
        <v>114</v>
      </c>
      <c r="E2836" t="s">
        <v>112</v>
      </c>
      <c r="F2836">
        <v>321537</v>
      </c>
      <c r="G2836">
        <v>2272693</v>
      </c>
      <c r="H2836">
        <v>59360</v>
      </c>
      <c r="I2836">
        <v>446522</v>
      </c>
      <c r="J2836">
        <v>1053733</v>
      </c>
      <c r="K2836">
        <v>2316641</v>
      </c>
      <c r="L2836">
        <v>1705311</v>
      </c>
      <c r="M2836">
        <v>5682297</v>
      </c>
      <c r="N2836" s="6" t="str">
        <f t="shared" si="44"/>
        <v>B3_R1_C1Occitanie2020_2035FeuillusPrivé</v>
      </c>
    </row>
    <row r="2837" spans="1:14" x14ac:dyDescent="0.3">
      <c r="A2837" t="s">
        <v>224</v>
      </c>
      <c r="B2837" t="s">
        <v>62</v>
      </c>
      <c r="C2837" t="s">
        <v>214</v>
      </c>
      <c r="D2837" t="s">
        <v>114</v>
      </c>
      <c r="E2837" t="s">
        <v>113</v>
      </c>
      <c r="F2837">
        <v>114384</v>
      </c>
      <c r="G2837">
        <v>463424</v>
      </c>
      <c r="H2837">
        <v>31623</v>
      </c>
      <c r="I2837">
        <v>128367</v>
      </c>
      <c r="J2837">
        <v>140525</v>
      </c>
      <c r="K2837">
        <v>507919</v>
      </c>
      <c r="L2837">
        <v>208190</v>
      </c>
      <c r="M2837">
        <v>930509</v>
      </c>
      <c r="N2837" s="6" t="str">
        <f t="shared" si="44"/>
        <v>B3_R1_C1Occitanie2020_2035FeuillusPublic</v>
      </c>
    </row>
    <row r="2838" spans="1:14" x14ac:dyDescent="0.3">
      <c r="A2838" t="s">
        <v>224</v>
      </c>
      <c r="B2838" t="s">
        <v>62</v>
      </c>
      <c r="C2838" t="s">
        <v>215</v>
      </c>
      <c r="D2838" t="s">
        <v>115</v>
      </c>
      <c r="E2838" t="s">
        <v>112</v>
      </c>
      <c r="F2838">
        <v>1587333</v>
      </c>
      <c r="G2838">
        <v>644532</v>
      </c>
      <c r="H2838">
        <v>96815</v>
      </c>
      <c r="I2838">
        <v>43947</v>
      </c>
      <c r="J2838">
        <v>-112296</v>
      </c>
      <c r="K2838">
        <v>2304609</v>
      </c>
      <c r="L2838">
        <v>199732</v>
      </c>
      <c r="M2838">
        <v>2101558</v>
      </c>
      <c r="N2838" s="6" t="str">
        <f t="shared" si="44"/>
        <v>B3_R1_C1Occitanie2035_2050RésineuxPrivé</v>
      </c>
    </row>
    <row r="2839" spans="1:14" x14ac:dyDescent="0.3">
      <c r="A2839" t="s">
        <v>224</v>
      </c>
      <c r="B2839" t="s">
        <v>62</v>
      </c>
      <c r="C2839" t="s">
        <v>215</v>
      </c>
      <c r="D2839" t="s">
        <v>115</v>
      </c>
      <c r="E2839" t="s">
        <v>113</v>
      </c>
      <c r="F2839">
        <v>553323</v>
      </c>
      <c r="G2839">
        <v>258916</v>
      </c>
      <c r="H2839">
        <v>118863</v>
      </c>
      <c r="I2839">
        <v>2082</v>
      </c>
      <c r="J2839">
        <v>67100</v>
      </c>
      <c r="K2839">
        <v>847438</v>
      </c>
      <c r="L2839">
        <v>163605</v>
      </c>
      <c r="M2839">
        <v>1196838</v>
      </c>
      <c r="N2839" s="6" t="str">
        <f t="shared" si="44"/>
        <v>B3_R1_C1Occitanie2035_2050RésineuxPublic</v>
      </c>
    </row>
    <row r="2840" spans="1:14" x14ac:dyDescent="0.3">
      <c r="A2840" t="s">
        <v>224</v>
      </c>
      <c r="B2840" t="s">
        <v>62</v>
      </c>
      <c r="C2840" t="s">
        <v>215</v>
      </c>
      <c r="D2840" t="s">
        <v>114</v>
      </c>
      <c r="E2840" t="s">
        <v>112</v>
      </c>
      <c r="F2840">
        <v>530994</v>
      </c>
      <c r="G2840">
        <v>3684413</v>
      </c>
      <c r="H2840">
        <v>256297</v>
      </c>
      <c r="I2840">
        <v>1194</v>
      </c>
      <c r="J2840">
        <v>672821</v>
      </c>
      <c r="K2840">
        <v>3719630</v>
      </c>
      <c r="L2840">
        <v>1300685</v>
      </c>
      <c r="M2840">
        <v>6048553</v>
      </c>
      <c r="N2840" s="6" t="str">
        <f t="shared" si="44"/>
        <v>B3_R1_C1Occitanie2035_2050FeuillusPrivé</v>
      </c>
    </row>
    <row r="2841" spans="1:14" x14ac:dyDescent="0.3">
      <c r="A2841" t="s">
        <v>224</v>
      </c>
      <c r="B2841" t="s">
        <v>62</v>
      </c>
      <c r="C2841" t="s">
        <v>215</v>
      </c>
      <c r="D2841" t="s">
        <v>114</v>
      </c>
      <c r="E2841" t="s">
        <v>113</v>
      </c>
      <c r="F2841">
        <v>119512</v>
      </c>
      <c r="G2841">
        <v>494943</v>
      </c>
      <c r="H2841">
        <v>39016</v>
      </c>
      <c r="I2841">
        <v>34</v>
      </c>
      <c r="J2841">
        <v>148065</v>
      </c>
      <c r="K2841">
        <v>536403</v>
      </c>
      <c r="L2841">
        <v>182540</v>
      </c>
      <c r="M2841">
        <v>945654</v>
      </c>
      <c r="N2841" s="6" t="str">
        <f t="shared" si="44"/>
        <v>B3_R1_C1Occitanie2035_2050FeuillusPublic</v>
      </c>
    </row>
    <row r="2842" spans="1:14" x14ac:dyDescent="0.3">
      <c r="A2842" t="s">
        <v>224</v>
      </c>
      <c r="B2842" t="s">
        <v>64</v>
      </c>
      <c r="C2842" t="s">
        <v>214</v>
      </c>
      <c r="D2842" t="s">
        <v>115</v>
      </c>
      <c r="E2842" t="s">
        <v>112</v>
      </c>
      <c r="F2842">
        <v>1397799</v>
      </c>
      <c r="G2842">
        <v>591036</v>
      </c>
      <c r="H2842">
        <v>90819</v>
      </c>
      <c r="I2842">
        <v>148899</v>
      </c>
      <c r="J2842">
        <v>-70034</v>
      </c>
      <c r="K2842">
        <v>2072406</v>
      </c>
      <c r="L2842">
        <v>402892</v>
      </c>
      <c r="M2842">
        <v>2188580</v>
      </c>
      <c r="N2842" s="6" t="str">
        <f t="shared" si="44"/>
        <v>B3_R1_C2Occitanie2020_2035RésineuxPrivé</v>
      </c>
    </row>
    <row r="2843" spans="1:14" x14ac:dyDescent="0.3">
      <c r="A2843" t="s">
        <v>224</v>
      </c>
      <c r="B2843" t="s">
        <v>64</v>
      </c>
      <c r="C2843" t="s">
        <v>214</v>
      </c>
      <c r="D2843" t="s">
        <v>115</v>
      </c>
      <c r="E2843" t="s">
        <v>113</v>
      </c>
      <c r="F2843">
        <v>590350</v>
      </c>
      <c r="G2843">
        <v>279303</v>
      </c>
      <c r="H2843">
        <v>120036</v>
      </c>
      <c r="I2843">
        <v>91803</v>
      </c>
      <c r="J2843">
        <v>30910</v>
      </c>
      <c r="K2843">
        <v>910053</v>
      </c>
      <c r="L2843">
        <v>231346</v>
      </c>
      <c r="M2843">
        <v>1224445</v>
      </c>
      <c r="N2843" s="6" t="str">
        <f t="shared" si="44"/>
        <v>B3_R1_C2Occitanie2020_2035RésineuxPublic</v>
      </c>
    </row>
    <row r="2844" spans="1:14" x14ac:dyDescent="0.3">
      <c r="A2844" t="s">
        <v>224</v>
      </c>
      <c r="B2844" t="s">
        <v>64</v>
      </c>
      <c r="C2844" t="s">
        <v>214</v>
      </c>
      <c r="D2844" t="s">
        <v>114</v>
      </c>
      <c r="E2844" t="s">
        <v>112</v>
      </c>
      <c r="F2844">
        <v>321537</v>
      </c>
      <c r="G2844">
        <v>2272693</v>
      </c>
      <c r="H2844">
        <v>59360</v>
      </c>
      <c r="I2844">
        <v>446522</v>
      </c>
      <c r="J2844">
        <v>1053733</v>
      </c>
      <c r="K2844">
        <v>2316641</v>
      </c>
      <c r="L2844">
        <v>1705311</v>
      </c>
      <c r="M2844">
        <v>5682297</v>
      </c>
      <c r="N2844" s="6" t="str">
        <f t="shared" si="44"/>
        <v>B3_R1_C2Occitanie2020_2035FeuillusPrivé</v>
      </c>
    </row>
    <row r="2845" spans="1:14" x14ac:dyDescent="0.3">
      <c r="A2845" t="s">
        <v>224</v>
      </c>
      <c r="B2845" t="s">
        <v>64</v>
      </c>
      <c r="C2845" t="s">
        <v>214</v>
      </c>
      <c r="D2845" t="s">
        <v>114</v>
      </c>
      <c r="E2845" t="s">
        <v>113</v>
      </c>
      <c r="F2845">
        <v>114384</v>
      </c>
      <c r="G2845">
        <v>463424</v>
      </c>
      <c r="H2845">
        <v>31623</v>
      </c>
      <c r="I2845">
        <v>128367</v>
      </c>
      <c r="J2845">
        <v>140525</v>
      </c>
      <c r="K2845">
        <v>507919</v>
      </c>
      <c r="L2845">
        <v>208190</v>
      </c>
      <c r="M2845">
        <v>930509</v>
      </c>
      <c r="N2845" s="6" t="str">
        <f t="shared" si="44"/>
        <v>B3_R1_C2Occitanie2020_2035FeuillusPublic</v>
      </c>
    </row>
    <row r="2846" spans="1:14" x14ac:dyDescent="0.3">
      <c r="A2846" t="s">
        <v>224</v>
      </c>
      <c r="B2846" t="s">
        <v>64</v>
      </c>
      <c r="C2846" t="s">
        <v>215</v>
      </c>
      <c r="D2846" t="s">
        <v>115</v>
      </c>
      <c r="E2846" t="s">
        <v>112</v>
      </c>
      <c r="F2846">
        <v>1572030</v>
      </c>
      <c r="G2846">
        <v>632072</v>
      </c>
      <c r="H2846">
        <v>170782</v>
      </c>
      <c r="I2846">
        <v>43002</v>
      </c>
      <c r="J2846">
        <v>-227786</v>
      </c>
      <c r="K2846">
        <v>2276633</v>
      </c>
      <c r="L2846">
        <v>345855</v>
      </c>
      <c r="M2846">
        <v>1878597</v>
      </c>
      <c r="N2846" s="6" t="str">
        <f t="shared" si="44"/>
        <v>B3_R1_C2Occitanie2035_2050RésineuxPrivé</v>
      </c>
    </row>
    <row r="2847" spans="1:14" x14ac:dyDescent="0.3">
      <c r="A2847" t="s">
        <v>224</v>
      </c>
      <c r="B2847" t="s">
        <v>64</v>
      </c>
      <c r="C2847" t="s">
        <v>215</v>
      </c>
      <c r="D2847" t="s">
        <v>115</v>
      </c>
      <c r="E2847" t="s">
        <v>113</v>
      </c>
      <c r="F2847">
        <v>601194</v>
      </c>
      <c r="G2847">
        <v>278323</v>
      </c>
      <c r="H2847">
        <v>216481</v>
      </c>
      <c r="I2847">
        <v>2035</v>
      </c>
      <c r="J2847">
        <v>-42352</v>
      </c>
      <c r="K2847">
        <v>918234</v>
      </c>
      <c r="L2847">
        <v>279502</v>
      </c>
      <c r="M2847">
        <v>1046404</v>
      </c>
      <c r="N2847" s="6" t="str">
        <f t="shared" si="44"/>
        <v>B3_R1_C2Occitanie2035_2050RésineuxPublic</v>
      </c>
    </row>
    <row r="2848" spans="1:14" x14ac:dyDescent="0.3">
      <c r="A2848" t="s">
        <v>224</v>
      </c>
      <c r="B2848" t="s">
        <v>64</v>
      </c>
      <c r="C2848" t="s">
        <v>215</v>
      </c>
      <c r="D2848" t="s">
        <v>114</v>
      </c>
      <c r="E2848" t="s">
        <v>112</v>
      </c>
      <c r="F2848">
        <v>527540</v>
      </c>
      <c r="G2848">
        <v>3651834</v>
      </c>
      <c r="H2848">
        <v>418598</v>
      </c>
      <c r="I2848">
        <v>1171</v>
      </c>
      <c r="J2848">
        <v>-291073</v>
      </c>
      <c r="K2848">
        <v>3692781</v>
      </c>
      <c r="L2848">
        <v>2310011</v>
      </c>
      <c r="M2848">
        <v>5271951</v>
      </c>
      <c r="N2848" s="6" t="str">
        <f t="shared" si="44"/>
        <v>B3_R1_C2Occitanie2035_2050FeuillusPrivé</v>
      </c>
    </row>
    <row r="2849" spans="1:14" x14ac:dyDescent="0.3">
      <c r="A2849" t="s">
        <v>224</v>
      </c>
      <c r="B2849" t="s">
        <v>64</v>
      </c>
      <c r="C2849" t="s">
        <v>215</v>
      </c>
      <c r="D2849" t="s">
        <v>114</v>
      </c>
      <c r="E2849" t="s">
        <v>113</v>
      </c>
      <c r="F2849">
        <v>121708</v>
      </c>
      <c r="G2849">
        <v>511617</v>
      </c>
      <c r="H2849">
        <v>71388</v>
      </c>
      <c r="I2849">
        <v>33</v>
      </c>
      <c r="J2849">
        <v>6602</v>
      </c>
      <c r="K2849">
        <v>553741</v>
      </c>
      <c r="L2849">
        <v>319269</v>
      </c>
      <c r="M2849">
        <v>842816</v>
      </c>
      <c r="N2849" s="6" t="str">
        <f t="shared" si="44"/>
        <v>B3_R1_C2Occitanie2035_2050FeuillusPublic</v>
      </c>
    </row>
    <row r="2850" spans="1:14" x14ac:dyDescent="0.3">
      <c r="A2850" t="s">
        <v>224</v>
      </c>
      <c r="B2850" t="s">
        <v>66</v>
      </c>
      <c r="C2850" t="s">
        <v>214</v>
      </c>
      <c r="D2850" t="s">
        <v>115</v>
      </c>
      <c r="E2850" t="s">
        <v>112</v>
      </c>
      <c r="F2850">
        <v>1377815</v>
      </c>
      <c r="G2850">
        <v>581288</v>
      </c>
      <c r="H2850">
        <v>124868</v>
      </c>
      <c r="I2850">
        <v>144273</v>
      </c>
      <c r="J2850">
        <v>-181127</v>
      </c>
      <c r="K2850">
        <v>2042219</v>
      </c>
      <c r="L2850">
        <v>559721</v>
      </c>
      <c r="M2850">
        <v>1990313</v>
      </c>
      <c r="N2850" s="6" t="str">
        <f t="shared" si="44"/>
        <v>B3_R1_C3Occitanie2020_2035RésineuxPrivé</v>
      </c>
    </row>
    <row r="2851" spans="1:14" x14ac:dyDescent="0.3">
      <c r="A2851" t="s">
        <v>224</v>
      </c>
      <c r="B2851" t="s">
        <v>66</v>
      </c>
      <c r="C2851" t="s">
        <v>214</v>
      </c>
      <c r="D2851" t="s">
        <v>115</v>
      </c>
      <c r="E2851" t="s">
        <v>113</v>
      </c>
      <c r="F2851">
        <v>613652</v>
      </c>
      <c r="G2851">
        <v>289933</v>
      </c>
      <c r="H2851">
        <v>173925</v>
      </c>
      <c r="I2851">
        <v>88748</v>
      </c>
      <c r="J2851">
        <v>-51749</v>
      </c>
      <c r="K2851">
        <v>945980</v>
      </c>
      <c r="L2851">
        <v>328078</v>
      </c>
      <c r="M2851">
        <v>1104785</v>
      </c>
      <c r="N2851" s="6" t="str">
        <f t="shared" si="44"/>
        <v>B3_R1_C3Occitanie2020_2035RésineuxPublic</v>
      </c>
    </row>
    <row r="2852" spans="1:14" x14ac:dyDescent="0.3">
      <c r="A2852" t="s">
        <v>224</v>
      </c>
      <c r="B2852" t="s">
        <v>66</v>
      </c>
      <c r="C2852" t="s">
        <v>214</v>
      </c>
      <c r="D2852" t="s">
        <v>114</v>
      </c>
      <c r="E2852" t="s">
        <v>112</v>
      </c>
      <c r="F2852">
        <v>314964</v>
      </c>
      <c r="G2852">
        <v>2223275</v>
      </c>
      <c r="H2852">
        <v>87587</v>
      </c>
      <c r="I2852">
        <v>439482</v>
      </c>
      <c r="J2852">
        <v>322640</v>
      </c>
      <c r="K2852">
        <v>2267533</v>
      </c>
      <c r="L2852">
        <v>2500126</v>
      </c>
      <c r="M2852">
        <v>5090287</v>
      </c>
      <c r="N2852" s="6" t="str">
        <f t="shared" si="44"/>
        <v>B3_R1_C3Occitanie2020_2035FeuillusPrivé</v>
      </c>
    </row>
    <row r="2853" spans="1:14" x14ac:dyDescent="0.3">
      <c r="A2853" t="s">
        <v>224</v>
      </c>
      <c r="B2853" t="s">
        <v>66</v>
      </c>
      <c r="C2853" t="s">
        <v>214</v>
      </c>
      <c r="D2853" t="s">
        <v>114</v>
      </c>
      <c r="E2853" t="s">
        <v>113</v>
      </c>
      <c r="F2853">
        <v>113054</v>
      </c>
      <c r="G2853">
        <v>461497</v>
      </c>
      <c r="H2853">
        <v>45656</v>
      </c>
      <c r="I2853">
        <v>125432</v>
      </c>
      <c r="J2853">
        <v>42409</v>
      </c>
      <c r="K2853">
        <v>505517</v>
      </c>
      <c r="L2853">
        <v>305885</v>
      </c>
      <c r="M2853">
        <v>847681</v>
      </c>
      <c r="N2853" s="6" t="str">
        <f t="shared" si="44"/>
        <v>B3_R1_C3Occitanie2020_2035FeuillusPublic</v>
      </c>
    </row>
    <row r="2854" spans="1:14" x14ac:dyDescent="0.3">
      <c r="A2854" t="s">
        <v>224</v>
      </c>
      <c r="B2854" t="s">
        <v>66</v>
      </c>
      <c r="C2854" t="s">
        <v>215</v>
      </c>
      <c r="D2854" t="s">
        <v>115</v>
      </c>
      <c r="E2854" t="s">
        <v>112</v>
      </c>
      <c r="F2854">
        <v>1546218</v>
      </c>
      <c r="G2854">
        <v>629570</v>
      </c>
      <c r="H2854">
        <v>189602</v>
      </c>
      <c r="I2854">
        <v>36180</v>
      </c>
      <c r="J2854">
        <v>-293208</v>
      </c>
      <c r="K2854">
        <v>2244054</v>
      </c>
      <c r="L2854">
        <v>337859</v>
      </c>
      <c r="M2854">
        <v>1658074</v>
      </c>
      <c r="N2854" s="6" t="str">
        <f t="shared" si="44"/>
        <v>B3_R1_C3Occitanie2035_2050RésineuxPrivé</v>
      </c>
    </row>
    <row r="2855" spans="1:14" x14ac:dyDescent="0.3">
      <c r="A2855" t="s">
        <v>224</v>
      </c>
      <c r="B2855" t="s">
        <v>66</v>
      </c>
      <c r="C2855" t="s">
        <v>215</v>
      </c>
      <c r="D2855" t="s">
        <v>115</v>
      </c>
      <c r="E2855" t="s">
        <v>113</v>
      </c>
      <c r="F2855">
        <v>562790</v>
      </c>
      <c r="G2855">
        <v>261703</v>
      </c>
      <c r="H2855">
        <v>212440</v>
      </c>
      <c r="I2855">
        <v>1688</v>
      </c>
      <c r="J2855">
        <v>-40875</v>
      </c>
      <c r="K2855">
        <v>860402</v>
      </c>
      <c r="L2855">
        <v>239923</v>
      </c>
      <c r="M2855">
        <v>957021</v>
      </c>
      <c r="N2855" s="6" t="str">
        <f t="shared" si="44"/>
        <v>B3_R1_C3Occitanie2035_2050RésineuxPublic</v>
      </c>
    </row>
    <row r="2856" spans="1:14" x14ac:dyDescent="0.3">
      <c r="A2856" t="s">
        <v>224</v>
      </c>
      <c r="B2856" t="s">
        <v>66</v>
      </c>
      <c r="C2856" t="s">
        <v>215</v>
      </c>
      <c r="D2856" t="s">
        <v>114</v>
      </c>
      <c r="E2856" t="s">
        <v>112</v>
      </c>
      <c r="F2856">
        <v>579157</v>
      </c>
      <c r="G2856">
        <v>3975232</v>
      </c>
      <c r="H2856">
        <v>600613</v>
      </c>
      <c r="I2856">
        <v>1033</v>
      </c>
      <c r="J2856">
        <v>-860987</v>
      </c>
      <c r="K2856">
        <v>4027665</v>
      </c>
      <c r="L2856">
        <v>2138027</v>
      </c>
      <c r="M2856">
        <v>4454326</v>
      </c>
      <c r="N2856" s="6" t="str">
        <f t="shared" si="44"/>
        <v>B3_R1_C3Occitanie2035_2050FeuillusPrivé</v>
      </c>
    </row>
    <row r="2857" spans="1:14" x14ac:dyDescent="0.3">
      <c r="A2857" t="s">
        <v>224</v>
      </c>
      <c r="B2857" t="s">
        <v>66</v>
      </c>
      <c r="C2857" t="s">
        <v>215</v>
      </c>
      <c r="D2857" t="s">
        <v>114</v>
      </c>
      <c r="E2857" t="s">
        <v>113</v>
      </c>
      <c r="F2857">
        <v>128718</v>
      </c>
      <c r="G2857">
        <v>526640</v>
      </c>
      <c r="H2857">
        <v>78222</v>
      </c>
      <c r="I2857">
        <v>28</v>
      </c>
      <c r="J2857">
        <v>-52940</v>
      </c>
      <c r="K2857">
        <v>572940</v>
      </c>
      <c r="L2857">
        <v>310674</v>
      </c>
      <c r="M2857">
        <v>755420</v>
      </c>
      <c r="N2857" s="6" t="str">
        <f t="shared" si="44"/>
        <v>B3_R1_C3Occitanie2035_2050FeuillusPublic</v>
      </c>
    </row>
    <row r="2858" spans="1:14" x14ac:dyDescent="0.3">
      <c r="A2858" t="s">
        <v>224</v>
      </c>
      <c r="B2858" t="s">
        <v>68</v>
      </c>
      <c r="C2858" t="s">
        <v>214</v>
      </c>
      <c r="D2858" t="s">
        <v>115</v>
      </c>
      <c r="E2858" t="s">
        <v>112</v>
      </c>
      <c r="F2858">
        <v>1432028</v>
      </c>
      <c r="G2858">
        <v>610197</v>
      </c>
      <c r="H2858">
        <v>98972</v>
      </c>
      <c r="I2858">
        <v>123625</v>
      </c>
      <c r="J2858">
        <v>-103113</v>
      </c>
      <c r="K2858">
        <v>2128162</v>
      </c>
      <c r="L2858">
        <v>376592</v>
      </c>
      <c r="M2858">
        <v>2119674</v>
      </c>
      <c r="N2858" s="6" t="str">
        <f t="shared" si="44"/>
        <v>B3_R2_C1Occitanie2020_2035RésineuxPrivé</v>
      </c>
    </row>
    <row r="2859" spans="1:14" x14ac:dyDescent="0.3">
      <c r="A2859" t="s">
        <v>224</v>
      </c>
      <c r="B2859" t="s">
        <v>68</v>
      </c>
      <c r="C2859" t="s">
        <v>214</v>
      </c>
      <c r="D2859" t="s">
        <v>115</v>
      </c>
      <c r="E2859" t="s">
        <v>113</v>
      </c>
      <c r="F2859">
        <v>577252</v>
      </c>
      <c r="G2859">
        <v>274315</v>
      </c>
      <c r="H2859">
        <v>126356</v>
      </c>
      <c r="I2859">
        <v>51817</v>
      </c>
      <c r="J2859">
        <v>37028</v>
      </c>
      <c r="K2859">
        <v>891046</v>
      </c>
      <c r="L2859">
        <v>223895</v>
      </c>
      <c r="M2859">
        <v>1218374</v>
      </c>
      <c r="N2859" s="6" t="str">
        <f t="shared" si="44"/>
        <v>B3_R2_C1Occitanie2020_2035RésineuxPublic</v>
      </c>
    </row>
    <row r="2860" spans="1:14" x14ac:dyDescent="0.3">
      <c r="A2860" t="s">
        <v>224</v>
      </c>
      <c r="B2860" t="s">
        <v>68</v>
      </c>
      <c r="C2860" t="s">
        <v>214</v>
      </c>
      <c r="D2860" t="s">
        <v>114</v>
      </c>
      <c r="E2860" t="s">
        <v>112</v>
      </c>
      <c r="F2860">
        <v>323929</v>
      </c>
      <c r="G2860">
        <v>2321006</v>
      </c>
      <c r="H2860">
        <v>92021</v>
      </c>
      <c r="I2860">
        <v>153666</v>
      </c>
      <c r="J2860">
        <v>1045495</v>
      </c>
      <c r="K2860">
        <v>2360059</v>
      </c>
      <c r="L2860">
        <v>1678863</v>
      </c>
      <c r="M2860">
        <v>5690514</v>
      </c>
      <c r="N2860" s="6" t="str">
        <f t="shared" si="44"/>
        <v>B3_R2_C1Occitanie2020_2035FeuillusPrivé</v>
      </c>
    </row>
    <row r="2861" spans="1:14" x14ac:dyDescent="0.3">
      <c r="A2861" t="s">
        <v>224</v>
      </c>
      <c r="B2861" t="s">
        <v>68</v>
      </c>
      <c r="C2861" t="s">
        <v>214</v>
      </c>
      <c r="D2861" t="s">
        <v>114</v>
      </c>
      <c r="E2861" t="s">
        <v>113</v>
      </c>
      <c r="F2861">
        <v>106390</v>
      </c>
      <c r="G2861">
        <v>437389</v>
      </c>
      <c r="H2861">
        <v>34737</v>
      </c>
      <c r="I2861">
        <v>52398</v>
      </c>
      <c r="J2861">
        <v>160532</v>
      </c>
      <c r="K2861">
        <v>478199</v>
      </c>
      <c r="L2861">
        <v>205571</v>
      </c>
      <c r="M2861">
        <v>933393</v>
      </c>
      <c r="N2861" s="6" t="str">
        <f t="shared" si="44"/>
        <v>B3_R2_C1Occitanie2020_2035FeuillusPublic</v>
      </c>
    </row>
    <row r="2862" spans="1:14" x14ac:dyDescent="0.3">
      <c r="A2862" t="s">
        <v>224</v>
      </c>
      <c r="B2862" t="s">
        <v>68</v>
      </c>
      <c r="C2862" t="s">
        <v>215</v>
      </c>
      <c r="D2862" t="s">
        <v>115</v>
      </c>
      <c r="E2862" t="s">
        <v>112</v>
      </c>
      <c r="F2862">
        <v>1556201</v>
      </c>
      <c r="G2862">
        <v>634456</v>
      </c>
      <c r="H2862">
        <v>95959</v>
      </c>
      <c r="I2862">
        <v>9672</v>
      </c>
      <c r="J2862">
        <v>-148231</v>
      </c>
      <c r="K2862">
        <v>2261651</v>
      </c>
      <c r="L2862">
        <v>170769</v>
      </c>
      <c r="M2862">
        <v>1930333</v>
      </c>
      <c r="N2862" s="6" t="str">
        <f t="shared" si="44"/>
        <v>B3_R2_C1Occitanie2035_2050RésineuxPrivé</v>
      </c>
    </row>
    <row r="2863" spans="1:14" x14ac:dyDescent="0.3">
      <c r="A2863" t="s">
        <v>224</v>
      </c>
      <c r="B2863" t="s">
        <v>68</v>
      </c>
      <c r="C2863" t="s">
        <v>215</v>
      </c>
      <c r="D2863" t="s">
        <v>115</v>
      </c>
      <c r="E2863" t="s">
        <v>113</v>
      </c>
      <c r="F2863">
        <v>559606</v>
      </c>
      <c r="G2863">
        <v>260958</v>
      </c>
      <c r="H2863">
        <v>120041</v>
      </c>
      <c r="I2863">
        <v>583</v>
      </c>
      <c r="J2863">
        <v>58658</v>
      </c>
      <c r="K2863">
        <v>856305</v>
      </c>
      <c r="L2863">
        <v>158479</v>
      </c>
      <c r="M2863">
        <v>1177176</v>
      </c>
      <c r="N2863" s="6" t="str">
        <f t="shared" si="44"/>
        <v>B3_R2_C1Occitanie2035_2050RésineuxPublic</v>
      </c>
    </row>
    <row r="2864" spans="1:14" x14ac:dyDescent="0.3">
      <c r="A2864" t="s">
        <v>224</v>
      </c>
      <c r="B2864" t="s">
        <v>68</v>
      </c>
      <c r="C2864" t="s">
        <v>215</v>
      </c>
      <c r="D2864" t="s">
        <v>114</v>
      </c>
      <c r="E2864" t="s">
        <v>112</v>
      </c>
      <c r="F2864">
        <v>545914</v>
      </c>
      <c r="G2864">
        <v>3802879</v>
      </c>
      <c r="H2864">
        <v>272095</v>
      </c>
      <c r="I2864">
        <v>161</v>
      </c>
      <c r="J2864">
        <v>607586</v>
      </c>
      <c r="K2864">
        <v>3838802</v>
      </c>
      <c r="L2864">
        <v>1292483</v>
      </c>
      <c r="M2864">
        <v>6041578</v>
      </c>
      <c r="N2864" s="6" t="str">
        <f t="shared" si="44"/>
        <v>B3_R2_C1Occitanie2035_2050FeuillusPrivé</v>
      </c>
    </row>
    <row r="2865" spans="1:14" x14ac:dyDescent="0.3">
      <c r="A2865" t="s">
        <v>224</v>
      </c>
      <c r="B2865" t="s">
        <v>68</v>
      </c>
      <c r="C2865" t="s">
        <v>215</v>
      </c>
      <c r="D2865" t="s">
        <v>114</v>
      </c>
      <c r="E2865" t="s">
        <v>113</v>
      </c>
      <c r="F2865">
        <v>124039</v>
      </c>
      <c r="G2865">
        <v>511811</v>
      </c>
      <c r="H2865">
        <v>40464</v>
      </c>
      <c r="I2865">
        <v>25</v>
      </c>
      <c r="J2865">
        <v>143415</v>
      </c>
      <c r="K2865">
        <v>555283</v>
      </c>
      <c r="L2865">
        <v>183321</v>
      </c>
      <c r="M2865">
        <v>956175</v>
      </c>
      <c r="N2865" s="6" t="str">
        <f t="shared" si="44"/>
        <v>B3_R2_C1Occitanie2035_2050FeuillusPublic</v>
      </c>
    </row>
    <row r="2866" spans="1:14" x14ac:dyDescent="0.3">
      <c r="A2866" t="s">
        <v>224</v>
      </c>
      <c r="B2866" t="s">
        <v>69</v>
      </c>
      <c r="C2866" t="s">
        <v>214</v>
      </c>
      <c r="D2866" t="s">
        <v>115</v>
      </c>
      <c r="E2866" t="s">
        <v>112</v>
      </c>
      <c r="F2866">
        <v>1432028</v>
      </c>
      <c r="G2866">
        <v>610197</v>
      </c>
      <c r="H2866">
        <v>98972</v>
      </c>
      <c r="I2866">
        <v>123625</v>
      </c>
      <c r="J2866">
        <v>-103113</v>
      </c>
      <c r="K2866">
        <v>2128162</v>
      </c>
      <c r="L2866">
        <v>376592</v>
      </c>
      <c r="M2866">
        <v>2119674</v>
      </c>
      <c r="N2866" s="6" t="str">
        <f t="shared" si="44"/>
        <v>B3_R2_C2Occitanie2020_2035RésineuxPrivé</v>
      </c>
    </row>
    <row r="2867" spans="1:14" x14ac:dyDescent="0.3">
      <c r="A2867" t="s">
        <v>224</v>
      </c>
      <c r="B2867" t="s">
        <v>69</v>
      </c>
      <c r="C2867" t="s">
        <v>214</v>
      </c>
      <c r="D2867" t="s">
        <v>115</v>
      </c>
      <c r="E2867" t="s">
        <v>113</v>
      </c>
      <c r="F2867">
        <v>577252</v>
      </c>
      <c r="G2867">
        <v>274315</v>
      </c>
      <c r="H2867">
        <v>126356</v>
      </c>
      <c r="I2867">
        <v>51817</v>
      </c>
      <c r="J2867">
        <v>37028</v>
      </c>
      <c r="K2867">
        <v>891046</v>
      </c>
      <c r="L2867">
        <v>223895</v>
      </c>
      <c r="M2867">
        <v>1218374</v>
      </c>
      <c r="N2867" s="6" t="str">
        <f t="shared" si="44"/>
        <v>B3_R2_C2Occitanie2020_2035RésineuxPublic</v>
      </c>
    </row>
    <row r="2868" spans="1:14" x14ac:dyDescent="0.3">
      <c r="A2868" t="s">
        <v>224</v>
      </c>
      <c r="B2868" t="s">
        <v>69</v>
      </c>
      <c r="C2868" t="s">
        <v>214</v>
      </c>
      <c r="D2868" t="s">
        <v>114</v>
      </c>
      <c r="E2868" t="s">
        <v>112</v>
      </c>
      <c r="F2868">
        <v>323929</v>
      </c>
      <c r="G2868">
        <v>2321006</v>
      </c>
      <c r="H2868">
        <v>92021</v>
      </c>
      <c r="I2868">
        <v>153666</v>
      </c>
      <c r="J2868">
        <v>1045495</v>
      </c>
      <c r="K2868">
        <v>2360059</v>
      </c>
      <c r="L2868">
        <v>1678863</v>
      </c>
      <c r="M2868">
        <v>5690514</v>
      </c>
      <c r="N2868" s="6" t="str">
        <f t="shared" si="44"/>
        <v>B3_R2_C2Occitanie2020_2035FeuillusPrivé</v>
      </c>
    </row>
    <row r="2869" spans="1:14" x14ac:dyDescent="0.3">
      <c r="A2869" t="s">
        <v>224</v>
      </c>
      <c r="B2869" t="s">
        <v>69</v>
      </c>
      <c r="C2869" t="s">
        <v>214</v>
      </c>
      <c r="D2869" t="s">
        <v>114</v>
      </c>
      <c r="E2869" t="s">
        <v>113</v>
      </c>
      <c r="F2869">
        <v>106390</v>
      </c>
      <c r="G2869">
        <v>437389</v>
      </c>
      <c r="H2869">
        <v>34737</v>
      </c>
      <c r="I2869">
        <v>52398</v>
      </c>
      <c r="J2869">
        <v>160532</v>
      </c>
      <c r="K2869">
        <v>478199</v>
      </c>
      <c r="L2869">
        <v>205571</v>
      </c>
      <c r="M2869">
        <v>933393</v>
      </c>
      <c r="N2869" s="6" t="str">
        <f t="shared" si="44"/>
        <v>B3_R2_C2Occitanie2020_2035FeuillusPublic</v>
      </c>
    </row>
    <row r="2870" spans="1:14" x14ac:dyDescent="0.3">
      <c r="A2870" t="s">
        <v>224</v>
      </c>
      <c r="B2870" t="s">
        <v>69</v>
      </c>
      <c r="C2870" t="s">
        <v>215</v>
      </c>
      <c r="D2870" t="s">
        <v>115</v>
      </c>
      <c r="E2870" t="s">
        <v>112</v>
      </c>
      <c r="F2870">
        <v>1530220</v>
      </c>
      <c r="G2870">
        <v>614718</v>
      </c>
      <c r="H2870">
        <v>167308</v>
      </c>
      <c r="I2870">
        <v>9464</v>
      </c>
      <c r="J2870">
        <v>-253178</v>
      </c>
      <c r="K2870">
        <v>2215538</v>
      </c>
      <c r="L2870">
        <v>310981</v>
      </c>
      <c r="M2870">
        <v>1713753</v>
      </c>
      <c r="N2870" s="6" t="str">
        <f t="shared" si="44"/>
        <v>B3_R2_C2Occitanie2035_2050RésineuxPrivé</v>
      </c>
    </row>
    <row r="2871" spans="1:14" x14ac:dyDescent="0.3">
      <c r="A2871" t="s">
        <v>224</v>
      </c>
      <c r="B2871" t="s">
        <v>69</v>
      </c>
      <c r="C2871" t="s">
        <v>215</v>
      </c>
      <c r="D2871" t="s">
        <v>115</v>
      </c>
      <c r="E2871" t="s">
        <v>113</v>
      </c>
      <c r="F2871">
        <v>606570</v>
      </c>
      <c r="G2871">
        <v>279410</v>
      </c>
      <c r="H2871">
        <v>218162</v>
      </c>
      <c r="I2871">
        <v>571</v>
      </c>
      <c r="J2871">
        <v>-52016</v>
      </c>
      <c r="K2871">
        <v>925144</v>
      </c>
      <c r="L2871">
        <v>275047</v>
      </c>
      <c r="M2871">
        <v>1022087</v>
      </c>
      <c r="N2871" s="6" t="str">
        <f t="shared" si="44"/>
        <v>B3_R2_C2Occitanie2035_2050RésineuxPublic</v>
      </c>
    </row>
    <row r="2872" spans="1:14" x14ac:dyDescent="0.3">
      <c r="A2872" t="s">
        <v>224</v>
      </c>
      <c r="B2872" t="s">
        <v>69</v>
      </c>
      <c r="C2872" t="s">
        <v>215</v>
      </c>
      <c r="D2872" t="s">
        <v>114</v>
      </c>
      <c r="E2872" t="s">
        <v>112</v>
      </c>
      <c r="F2872">
        <v>529589</v>
      </c>
      <c r="G2872">
        <v>3675139</v>
      </c>
      <c r="H2872">
        <v>426259</v>
      </c>
      <c r="I2872">
        <v>156</v>
      </c>
      <c r="J2872">
        <v>-315426</v>
      </c>
      <c r="K2872">
        <v>3716709</v>
      </c>
      <c r="L2872">
        <v>2324014</v>
      </c>
      <c r="M2872">
        <v>5262473</v>
      </c>
      <c r="N2872" s="6" t="str">
        <f t="shared" si="44"/>
        <v>B3_R2_C2Occitanie2035_2050FeuillusPrivé</v>
      </c>
    </row>
    <row r="2873" spans="1:14" x14ac:dyDescent="0.3">
      <c r="A2873" t="s">
        <v>224</v>
      </c>
      <c r="B2873" t="s">
        <v>69</v>
      </c>
      <c r="C2873" t="s">
        <v>215</v>
      </c>
      <c r="D2873" t="s">
        <v>114</v>
      </c>
      <c r="E2873" t="s">
        <v>113</v>
      </c>
      <c r="F2873">
        <v>125007</v>
      </c>
      <c r="G2873">
        <v>523497</v>
      </c>
      <c r="H2873">
        <v>73754</v>
      </c>
      <c r="I2873">
        <v>24</v>
      </c>
      <c r="J2873">
        <v>2100</v>
      </c>
      <c r="K2873">
        <v>567133</v>
      </c>
      <c r="L2873">
        <v>322786</v>
      </c>
      <c r="M2873">
        <v>850818</v>
      </c>
      <c r="N2873" s="6" t="str">
        <f t="shared" si="44"/>
        <v>B3_R2_C2Occitanie2035_2050FeuillusPublic</v>
      </c>
    </row>
    <row r="2874" spans="1:14" x14ac:dyDescent="0.3">
      <c r="A2874" t="s">
        <v>224</v>
      </c>
      <c r="B2874" t="s">
        <v>70</v>
      </c>
      <c r="C2874" t="s">
        <v>214</v>
      </c>
      <c r="D2874" t="s">
        <v>115</v>
      </c>
      <c r="E2874" t="s">
        <v>112</v>
      </c>
      <c r="F2874">
        <v>1429695</v>
      </c>
      <c r="G2874">
        <v>611215</v>
      </c>
      <c r="H2874">
        <v>138799</v>
      </c>
      <c r="I2874">
        <v>119597</v>
      </c>
      <c r="J2874">
        <v>-218958</v>
      </c>
      <c r="K2874">
        <v>2126862</v>
      </c>
      <c r="L2874">
        <v>516924</v>
      </c>
      <c r="M2874">
        <v>1920000</v>
      </c>
      <c r="N2874" s="6" t="str">
        <f t="shared" si="44"/>
        <v>B3_R2_C3Occitanie2020_2035RésineuxPrivé</v>
      </c>
    </row>
    <row r="2875" spans="1:14" x14ac:dyDescent="0.3">
      <c r="A2875" t="s">
        <v>224</v>
      </c>
      <c r="B2875" t="s">
        <v>70</v>
      </c>
      <c r="C2875" t="s">
        <v>214</v>
      </c>
      <c r="D2875" t="s">
        <v>115</v>
      </c>
      <c r="E2875" t="s">
        <v>113</v>
      </c>
      <c r="F2875">
        <v>607642</v>
      </c>
      <c r="G2875">
        <v>289067</v>
      </c>
      <c r="H2875">
        <v>184392</v>
      </c>
      <c r="I2875">
        <v>50279</v>
      </c>
      <c r="J2875">
        <v>-48115</v>
      </c>
      <c r="K2875">
        <v>938673</v>
      </c>
      <c r="L2875">
        <v>315993</v>
      </c>
      <c r="M2875">
        <v>1098028</v>
      </c>
      <c r="N2875" s="6" t="str">
        <f t="shared" si="44"/>
        <v>B3_R2_C3Occitanie2020_2035RésineuxPublic</v>
      </c>
    </row>
    <row r="2876" spans="1:14" x14ac:dyDescent="0.3">
      <c r="A2876" t="s">
        <v>224</v>
      </c>
      <c r="B2876" t="s">
        <v>70</v>
      </c>
      <c r="C2876" t="s">
        <v>214</v>
      </c>
      <c r="D2876" t="s">
        <v>114</v>
      </c>
      <c r="E2876" t="s">
        <v>112</v>
      </c>
      <c r="F2876">
        <v>319113</v>
      </c>
      <c r="G2876">
        <v>2283647</v>
      </c>
      <c r="H2876">
        <v>143221</v>
      </c>
      <c r="I2876">
        <v>150064</v>
      </c>
      <c r="J2876">
        <v>315603</v>
      </c>
      <c r="K2876">
        <v>2323649</v>
      </c>
      <c r="L2876">
        <v>2455764</v>
      </c>
      <c r="M2876">
        <v>5095095</v>
      </c>
      <c r="N2876" s="6" t="str">
        <f t="shared" si="44"/>
        <v>B3_R2_C3Occitanie2020_2035FeuillusPrivé</v>
      </c>
    </row>
    <row r="2877" spans="1:14" x14ac:dyDescent="0.3">
      <c r="A2877" t="s">
        <v>224</v>
      </c>
      <c r="B2877" t="s">
        <v>70</v>
      </c>
      <c r="C2877" t="s">
        <v>214</v>
      </c>
      <c r="D2877" t="s">
        <v>114</v>
      </c>
      <c r="E2877" t="s">
        <v>113</v>
      </c>
      <c r="F2877">
        <v>106846</v>
      </c>
      <c r="G2877">
        <v>443406</v>
      </c>
      <c r="H2877">
        <v>51428</v>
      </c>
      <c r="I2877">
        <v>51530</v>
      </c>
      <c r="J2877">
        <v>57386</v>
      </c>
      <c r="K2877">
        <v>484340</v>
      </c>
      <c r="L2877">
        <v>301930</v>
      </c>
      <c r="M2877">
        <v>849084</v>
      </c>
      <c r="N2877" s="6" t="str">
        <f t="shared" si="44"/>
        <v>B3_R2_C3Occitanie2020_2035FeuillusPublic</v>
      </c>
    </row>
    <row r="2878" spans="1:14" x14ac:dyDescent="0.3">
      <c r="A2878" t="s">
        <v>224</v>
      </c>
      <c r="B2878" t="s">
        <v>70</v>
      </c>
      <c r="C2878" t="s">
        <v>215</v>
      </c>
      <c r="D2878" t="s">
        <v>115</v>
      </c>
      <c r="E2878" t="s">
        <v>112</v>
      </c>
      <c r="F2878">
        <v>1497066</v>
      </c>
      <c r="G2878">
        <v>609792</v>
      </c>
      <c r="H2878">
        <v>186863</v>
      </c>
      <c r="I2878">
        <v>8019</v>
      </c>
      <c r="J2878">
        <v>-311400</v>
      </c>
      <c r="K2878">
        <v>2173181</v>
      </c>
      <c r="L2878">
        <v>286161</v>
      </c>
      <c r="M2878">
        <v>1485768</v>
      </c>
      <c r="N2878" s="6" t="str">
        <f t="shared" si="44"/>
        <v>B3_R2_C3Occitanie2035_2050RésineuxPrivé</v>
      </c>
    </row>
    <row r="2879" spans="1:14" x14ac:dyDescent="0.3">
      <c r="A2879" t="s">
        <v>224</v>
      </c>
      <c r="B2879" t="s">
        <v>70</v>
      </c>
      <c r="C2879" t="s">
        <v>215</v>
      </c>
      <c r="D2879" t="s">
        <v>115</v>
      </c>
      <c r="E2879" t="s">
        <v>113</v>
      </c>
      <c r="F2879">
        <v>566802</v>
      </c>
      <c r="G2879">
        <v>262143</v>
      </c>
      <c r="H2879">
        <v>214415</v>
      </c>
      <c r="I2879">
        <v>478</v>
      </c>
      <c r="J2879">
        <v>-48986</v>
      </c>
      <c r="K2879">
        <v>865219</v>
      </c>
      <c r="L2879">
        <v>233207</v>
      </c>
      <c r="M2879">
        <v>932403</v>
      </c>
      <c r="N2879" s="6" t="str">
        <f t="shared" si="44"/>
        <v>B3_R2_C3Occitanie2035_2050RésineuxPublic</v>
      </c>
    </row>
    <row r="2880" spans="1:14" x14ac:dyDescent="0.3">
      <c r="A2880" t="s">
        <v>224</v>
      </c>
      <c r="B2880" t="s">
        <v>70</v>
      </c>
      <c r="C2880" t="s">
        <v>215</v>
      </c>
      <c r="D2880" t="s">
        <v>114</v>
      </c>
      <c r="E2880" t="s">
        <v>112</v>
      </c>
      <c r="F2880">
        <v>579972</v>
      </c>
      <c r="G2880">
        <v>3982271</v>
      </c>
      <c r="H2880">
        <v>604073</v>
      </c>
      <c r="I2880">
        <v>136</v>
      </c>
      <c r="J2880">
        <v>-872860</v>
      </c>
      <c r="K2880">
        <v>4035414</v>
      </c>
      <c r="L2880">
        <v>2145859</v>
      </c>
      <c r="M2880">
        <v>4444894</v>
      </c>
      <c r="N2880" s="6" t="str">
        <f t="shared" si="44"/>
        <v>B3_R2_C3Occitanie2035_2050FeuillusPrivé</v>
      </c>
    </row>
    <row r="2881" spans="1:14" x14ac:dyDescent="0.3">
      <c r="A2881" t="s">
        <v>224</v>
      </c>
      <c r="B2881" t="s">
        <v>70</v>
      </c>
      <c r="C2881" t="s">
        <v>215</v>
      </c>
      <c r="D2881" t="s">
        <v>114</v>
      </c>
      <c r="E2881" t="s">
        <v>113</v>
      </c>
      <c r="F2881">
        <v>131238</v>
      </c>
      <c r="G2881">
        <v>535766</v>
      </c>
      <c r="H2881">
        <v>80220</v>
      </c>
      <c r="I2881">
        <v>21</v>
      </c>
      <c r="J2881">
        <v>-56090</v>
      </c>
      <c r="K2881">
        <v>583367</v>
      </c>
      <c r="L2881">
        <v>313180</v>
      </c>
      <c r="M2881">
        <v>761919</v>
      </c>
      <c r="N2881" s="6" t="str">
        <f t="shared" si="44"/>
        <v>B3_R2_C3Occitanie2035_2050FeuillusPublic</v>
      </c>
    </row>
    <row r="2882" spans="1:14" x14ac:dyDescent="0.3">
      <c r="A2882" t="s">
        <v>225</v>
      </c>
      <c r="B2882" t="s">
        <v>12</v>
      </c>
      <c r="C2882" t="s">
        <v>214</v>
      </c>
      <c r="D2882" t="s">
        <v>115</v>
      </c>
      <c r="E2882" t="s">
        <v>112</v>
      </c>
      <c r="F2882">
        <v>2855377</v>
      </c>
      <c r="G2882">
        <v>844540</v>
      </c>
      <c r="H2882">
        <v>203647</v>
      </c>
      <c r="I2882">
        <v>318087</v>
      </c>
      <c r="J2882">
        <v>-5264</v>
      </c>
      <c r="K2882">
        <v>3898429</v>
      </c>
      <c r="L2882">
        <v>1533093</v>
      </c>
      <c r="M2882">
        <v>5323257</v>
      </c>
      <c r="N2882" s="6" t="str">
        <f t="shared" si="44"/>
        <v>A1_R1_C1Auvergne-Rhône-Alpes2020_2035RésineuxPrivé</v>
      </c>
    </row>
    <row r="2883" spans="1:14" x14ac:dyDescent="0.3">
      <c r="A2883" t="s">
        <v>225</v>
      </c>
      <c r="B2883" t="s">
        <v>12</v>
      </c>
      <c r="C2883" t="s">
        <v>214</v>
      </c>
      <c r="D2883" t="s">
        <v>115</v>
      </c>
      <c r="E2883" t="s">
        <v>113</v>
      </c>
      <c r="F2883">
        <v>703690</v>
      </c>
      <c r="G2883">
        <v>221472</v>
      </c>
      <c r="H2883">
        <v>233662</v>
      </c>
      <c r="I2883">
        <v>54679</v>
      </c>
      <c r="J2883">
        <v>88637</v>
      </c>
      <c r="K2883">
        <v>975062</v>
      </c>
      <c r="L2883">
        <v>454543</v>
      </c>
      <c r="M2883">
        <v>1687944</v>
      </c>
      <c r="N2883" s="6" t="str">
        <f t="shared" ref="N2883:N2946" si="45">B2883&amp;A2883&amp;C2883&amp;D2883&amp;E2883</f>
        <v>A1_R1_C1Auvergne-Rhône-Alpes2020_2035RésineuxPublic</v>
      </c>
    </row>
    <row r="2884" spans="1:14" x14ac:dyDescent="0.3">
      <c r="A2884" t="s">
        <v>225</v>
      </c>
      <c r="B2884" t="s">
        <v>12</v>
      </c>
      <c r="C2884" t="s">
        <v>214</v>
      </c>
      <c r="D2884" t="s">
        <v>114</v>
      </c>
      <c r="E2884" t="s">
        <v>112</v>
      </c>
      <c r="F2884">
        <v>341181</v>
      </c>
      <c r="G2884">
        <v>1546529</v>
      </c>
      <c r="H2884">
        <v>33370</v>
      </c>
      <c r="I2884">
        <v>214431</v>
      </c>
      <c r="J2884">
        <v>1158172</v>
      </c>
      <c r="K2884">
        <v>1689212</v>
      </c>
      <c r="L2884">
        <v>1719671</v>
      </c>
      <c r="M2884">
        <v>5437226</v>
      </c>
      <c r="N2884" s="6" t="str">
        <f t="shared" si="45"/>
        <v>A1_R1_C1Auvergne-Rhône-Alpes2020_2035FeuillusPrivé</v>
      </c>
    </row>
    <row r="2885" spans="1:14" x14ac:dyDescent="0.3">
      <c r="A2885" t="s">
        <v>225</v>
      </c>
      <c r="B2885" t="s">
        <v>12</v>
      </c>
      <c r="C2885" t="s">
        <v>214</v>
      </c>
      <c r="D2885" t="s">
        <v>114</v>
      </c>
      <c r="E2885" t="s">
        <v>113</v>
      </c>
      <c r="F2885">
        <v>80321</v>
      </c>
      <c r="G2885">
        <v>296926</v>
      </c>
      <c r="H2885">
        <v>27557</v>
      </c>
      <c r="I2885">
        <v>21465</v>
      </c>
      <c r="J2885">
        <v>216397</v>
      </c>
      <c r="K2885">
        <v>346219</v>
      </c>
      <c r="L2885">
        <v>200258</v>
      </c>
      <c r="M2885">
        <v>927078</v>
      </c>
      <c r="N2885" s="6" t="str">
        <f t="shared" si="45"/>
        <v>A1_R1_C1Auvergne-Rhône-Alpes2020_2035FeuillusPublic</v>
      </c>
    </row>
    <row r="2886" spans="1:14" x14ac:dyDescent="0.3">
      <c r="A2886" t="s">
        <v>225</v>
      </c>
      <c r="B2886" t="s">
        <v>12</v>
      </c>
      <c r="C2886" t="s">
        <v>215</v>
      </c>
      <c r="D2886" t="s">
        <v>115</v>
      </c>
      <c r="E2886" t="s">
        <v>112</v>
      </c>
      <c r="F2886">
        <v>3636880</v>
      </c>
      <c r="G2886">
        <v>945081</v>
      </c>
      <c r="H2886">
        <v>149052</v>
      </c>
      <c r="I2886">
        <v>20618</v>
      </c>
      <c r="J2886">
        <v>-148328</v>
      </c>
      <c r="K2886">
        <v>4814760</v>
      </c>
      <c r="L2886">
        <v>780518</v>
      </c>
      <c r="M2886">
        <v>5009739</v>
      </c>
      <c r="N2886" s="6" t="str">
        <f t="shared" si="45"/>
        <v>A1_R1_C1Auvergne-Rhône-Alpes2035_2050RésineuxPrivé</v>
      </c>
    </row>
    <row r="2887" spans="1:14" x14ac:dyDescent="0.3">
      <c r="A2887" t="s">
        <v>225</v>
      </c>
      <c r="B2887" t="s">
        <v>12</v>
      </c>
      <c r="C2887" t="s">
        <v>215</v>
      </c>
      <c r="D2887" t="s">
        <v>115</v>
      </c>
      <c r="E2887" t="s">
        <v>113</v>
      </c>
      <c r="F2887">
        <v>923707</v>
      </c>
      <c r="G2887">
        <v>250834</v>
      </c>
      <c r="H2887">
        <v>181151</v>
      </c>
      <c r="I2887">
        <v>355</v>
      </c>
      <c r="J2887">
        <v>50235</v>
      </c>
      <c r="K2887">
        <v>1233406</v>
      </c>
      <c r="L2887">
        <v>277179</v>
      </c>
      <c r="M2887">
        <v>1639088</v>
      </c>
      <c r="N2887" s="6" t="str">
        <f t="shared" si="45"/>
        <v>A1_R1_C1Auvergne-Rhône-Alpes2035_2050RésineuxPublic</v>
      </c>
    </row>
    <row r="2888" spans="1:14" x14ac:dyDescent="0.3">
      <c r="A2888" t="s">
        <v>225</v>
      </c>
      <c r="B2888" t="s">
        <v>12</v>
      </c>
      <c r="C2888" t="s">
        <v>215</v>
      </c>
      <c r="D2888" t="s">
        <v>114</v>
      </c>
      <c r="E2888" t="s">
        <v>112</v>
      </c>
      <c r="F2888">
        <v>533508</v>
      </c>
      <c r="G2888">
        <v>2133726</v>
      </c>
      <c r="H2888">
        <v>47077</v>
      </c>
      <c r="I2888">
        <v>9681</v>
      </c>
      <c r="J2888">
        <v>1205709</v>
      </c>
      <c r="K2888">
        <v>2369317</v>
      </c>
      <c r="L2888">
        <v>1428082</v>
      </c>
      <c r="M2888">
        <v>5873629</v>
      </c>
      <c r="N2888" s="6" t="str">
        <f t="shared" si="45"/>
        <v>A1_R1_C1Auvergne-Rhône-Alpes2035_2050FeuillusPrivé</v>
      </c>
    </row>
    <row r="2889" spans="1:14" x14ac:dyDescent="0.3">
      <c r="A2889" t="s">
        <v>225</v>
      </c>
      <c r="B2889" t="s">
        <v>12</v>
      </c>
      <c r="C2889" t="s">
        <v>215</v>
      </c>
      <c r="D2889" t="s">
        <v>114</v>
      </c>
      <c r="E2889" t="s">
        <v>113</v>
      </c>
      <c r="F2889">
        <v>110374</v>
      </c>
      <c r="G2889">
        <v>398514</v>
      </c>
      <c r="H2889">
        <v>23426</v>
      </c>
      <c r="I2889">
        <v>1248</v>
      </c>
      <c r="J2889">
        <v>197543</v>
      </c>
      <c r="K2889">
        <v>463604</v>
      </c>
      <c r="L2889">
        <v>164663</v>
      </c>
      <c r="M2889">
        <v>972391</v>
      </c>
      <c r="N2889" s="6" t="str">
        <f t="shared" si="45"/>
        <v>A1_R1_C1Auvergne-Rhône-Alpes2035_2050FeuillusPublic</v>
      </c>
    </row>
    <row r="2890" spans="1:14" x14ac:dyDescent="0.3">
      <c r="A2890" t="s">
        <v>225</v>
      </c>
      <c r="B2890" t="s">
        <v>14</v>
      </c>
      <c r="C2890" t="s">
        <v>214</v>
      </c>
      <c r="D2890" t="s">
        <v>115</v>
      </c>
      <c r="E2890" t="s">
        <v>112</v>
      </c>
      <c r="F2890">
        <v>2855377</v>
      </c>
      <c r="G2890">
        <v>844540</v>
      </c>
      <c r="H2890">
        <v>203647</v>
      </c>
      <c r="I2890">
        <v>318087</v>
      </c>
      <c r="J2890">
        <v>-5264</v>
      </c>
      <c r="K2890">
        <v>3898429</v>
      </c>
      <c r="L2890">
        <v>1533093</v>
      </c>
      <c r="M2890">
        <v>5323257</v>
      </c>
      <c r="N2890" s="6" t="str">
        <f t="shared" si="45"/>
        <v>A1_R1_C2Auvergne-Rhône-Alpes2020_2035RésineuxPrivé</v>
      </c>
    </row>
    <row r="2891" spans="1:14" x14ac:dyDescent="0.3">
      <c r="A2891" t="s">
        <v>225</v>
      </c>
      <c r="B2891" t="s">
        <v>14</v>
      </c>
      <c r="C2891" t="s">
        <v>214</v>
      </c>
      <c r="D2891" t="s">
        <v>115</v>
      </c>
      <c r="E2891" t="s">
        <v>113</v>
      </c>
      <c r="F2891">
        <v>703690</v>
      </c>
      <c r="G2891">
        <v>221472</v>
      </c>
      <c r="H2891">
        <v>233662</v>
      </c>
      <c r="I2891">
        <v>54679</v>
      </c>
      <c r="J2891">
        <v>88637</v>
      </c>
      <c r="K2891">
        <v>975062</v>
      </c>
      <c r="L2891">
        <v>454543</v>
      </c>
      <c r="M2891">
        <v>1687944</v>
      </c>
      <c r="N2891" s="6" t="str">
        <f t="shared" si="45"/>
        <v>A1_R1_C2Auvergne-Rhône-Alpes2020_2035RésineuxPublic</v>
      </c>
    </row>
    <row r="2892" spans="1:14" x14ac:dyDescent="0.3">
      <c r="A2892" t="s">
        <v>225</v>
      </c>
      <c r="B2892" t="s">
        <v>14</v>
      </c>
      <c r="C2892" t="s">
        <v>214</v>
      </c>
      <c r="D2892" t="s">
        <v>114</v>
      </c>
      <c r="E2892" t="s">
        <v>112</v>
      </c>
      <c r="F2892">
        <v>341181</v>
      </c>
      <c r="G2892">
        <v>1546529</v>
      </c>
      <c r="H2892">
        <v>33370</v>
      </c>
      <c r="I2892">
        <v>214431</v>
      </c>
      <c r="J2892">
        <v>1158172</v>
      </c>
      <c r="K2892">
        <v>1689212</v>
      </c>
      <c r="L2892">
        <v>1719671</v>
      </c>
      <c r="M2892">
        <v>5437226</v>
      </c>
      <c r="N2892" s="6" t="str">
        <f t="shared" si="45"/>
        <v>A1_R1_C2Auvergne-Rhône-Alpes2020_2035FeuillusPrivé</v>
      </c>
    </row>
    <row r="2893" spans="1:14" x14ac:dyDescent="0.3">
      <c r="A2893" t="s">
        <v>225</v>
      </c>
      <c r="B2893" t="s">
        <v>14</v>
      </c>
      <c r="C2893" t="s">
        <v>214</v>
      </c>
      <c r="D2893" t="s">
        <v>114</v>
      </c>
      <c r="E2893" t="s">
        <v>113</v>
      </c>
      <c r="F2893">
        <v>80321</v>
      </c>
      <c r="G2893">
        <v>296926</v>
      </c>
      <c r="H2893">
        <v>27557</v>
      </c>
      <c r="I2893">
        <v>21465</v>
      </c>
      <c r="J2893">
        <v>216397</v>
      </c>
      <c r="K2893">
        <v>346219</v>
      </c>
      <c r="L2893">
        <v>200258</v>
      </c>
      <c r="M2893">
        <v>927078</v>
      </c>
      <c r="N2893" s="6" t="str">
        <f t="shared" si="45"/>
        <v>A1_R1_C2Auvergne-Rhône-Alpes2020_2035FeuillusPublic</v>
      </c>
    </row>
    <row r="2894" spans="1:14" x14ac:dyDescent="0.3">
      <c r="A2894" t="s">
        <v>225</v>
      </c>
      <c r="B2894" t="s">
        <v>14</v>
      </c>
      <c r="C2894" t="s">
        <v>215</v>
      </c>
      <c r="D2894" t="s">
        <v>115</v>
      </c>
      <c r="E2894" t="s">
        <v>112</v>
      </c>
      <c r="F2894">
        <v>1931745</v>
      </c>
      <c r="G2894">
        <v>505989</v>
      </c>
      <c r="H2894">
        <v>106051</v>
      </c>
      <c r="I2894">
        <v>20214</v>
      </c>
      <c r="J2894">
        <v>129057</v>
      </c>
      <c r="K2894">
        <v>2561476</v>
      </c>
      <c r="L2894">
        <v>1688275</v>
      </c>
      <c r="M2894">
        <v>4623613</v>
      </c>
      <c r="N2894" s="6" t="str">
        <f t="shared" si="45"/>
        <v>A1_R1_C2Auvergne-Rhône-Alpes2035_2050RésineuxPrivé</v>
      </c>
    </row>
    <row r="2895" spans="1:14" x14ac:dyDescent="0.3">
      <c r="A2895" t="s">
        <v>225</v>
      </c>
      <c r="B2895" t="s">
        <v>14</v>
      </c>
      <c r="C2895" t="s">
        <v>215</v>
      </c>
      <c r="D2895" t="s">
        <v>115</v>
      </c>
      <c r="E2895" t="s">
        <v>113</v>
      </c>
      <c r="F2895">
        <v>572967</v>
      </c>
      <c r="G2895">
        <v>153264</v>
      </c>
      <c r="H2895">
        <v>186010</v>
      </c>
      <c r="I2895">
        <v>339</v>
      </c>
      <c r="J2895">
        <v>46739</v>
      </c>
      <c r="K2895">
        <v>762960</v>
      </c>
      <c r="L2895">
        <v>632441</v>
      </c>
      <c r="M2895">
        <v>1513222</v>
      </c>
      <c r="N2895" s="6" t="str">
        <f t="shared" si="45"/>
        <v>A1_R1_C2Auvergne-Rhône-Alpes2035_2050RésineuxPublic</v>
      </c>
    </row>
    <row r="2896" spans="1:14" x14ac:dyDescent="0.3">
      <c r="A2896" t="s">
        <v>225</v>
      </c>
      <c r="B2896" t="s">
        <v>14</v>
      </c>
      <c r="C2896" t="s">
        <v>215</v>
      </c>
      <c r="D2896" t="s">
        <v>114</v>
      </c>
      <c r="E2896" t="s">
        <v>112</v>
      </c>
      <c r="F2896">
        <v>354995</v>
      </c>
      <c r="G2896">
        <v>1331269</v>
      </c>
      <c r="H2896">
        <v>23713</v>
      </c>
      <c r="I2896">
        <v>9580</v>
      </c>
      <c r="J2896">
        <v>744383</v>
      </c>
      <c r="K2896">
        <v>1502351</v>
      </c>
      <c r="L2896">
        <v>2574569</v>
      </c>
      <c r="M2896">
        <v>5255462</v>
      </c>
      <c r="N2896" s="6" t="str">
        <f t="shared" si="45"/>
        <v>A1_R1_C2Auvergne-Rhône-Alpes2035_2050FeuillusPrivé</v>
      </c>
    </row>
    <row r="2897" spans="1:14" x14ac:dyDescent="0.3">
      <c r="A2897" t="s">
        <v>225</v>
      </c>
      <c r="B2897" t="s">
        <v>14</v>
      </c>
      <c r="C2897" t="s">
        <v>215</v>
      </c>
      <c r="D2897" t="s">
        <v>114</v>
      </c>
      <c r="E2897" t="s">
        <v>113</v>
      </c>
      <c r="F2897">
        <v>82309</v>
      </c>
      <c r="G2897">
        <v>276592</v>
      </c>
      <c r="H2897">
        <v>34295</v>
      </c>
      <c r="I2897">
        <v>1235</v>
      </c>
      <c r="J2897">
        <v>155228</v>
      </c>
      <c r="K2897">
        <v>328747</v>
      </c>
      <c r="L2897">
        <v>296978</v>
      </c>
      <c r="M2897">
        <v>890080</v>
      </c>
      <c r="N2897" s="6" t="str">
        <f t="shared" si="45"/>
        <v>A1_R1_C2Auvergne-Rhône-Alpes2035_2050FeuillusPublic</v>
      </c>
    </row>
    <row r="2898" spans="1:14" x14ac:dyDescent="0.3">
      <c r="A2898" t="s">
        <v>225</v>
      </c>
      <c r="B2898" t="s">
        <v>15</v>
      </c>
      <c r="C2898" t="s">
        <v>214</v>
      </c>
      <c r="D2898" t="s">
        <v>115</v>
      </c>
      <c r="E2898" t="s">
        <v>112</v>
      </c>
      <c r="F2898">
        <v>1282889</v>
      </c>
      <c r="G2898">
        <v>411932</v>
      </c>
      <c r="H2898">
        <v>128168</v>
      </c>
      <c r="I2898">
        <v>327862</v>
      </c>
      <c r="J2898">
        <v>272086</v>
      </c>
      <c r="K2898">
        <v>1783796</v>
      </c>
      <c r="L2898">
        <v>2322604</v>
      </c>
      <c r="M2898">
        <v>4957975</v>
      </c>
      <c r="N2898" s="6" t="str">
        <f t="shared" si="45"/>
        <v>A1_R1_C3Auvergne-Rhône-Alpes2020_2035RésineuxPrivé</v>
      </c>
    </row>
    <row r="2899" spans="1:14" x14ac:dyDescent="0.3">
      <c r="A2899" t="s">
        <v>225</v>
      </c>
      <c r="B2899" t="s">
        <v>15</v>
      </c>
      <c r="C2899" t="s">
        <v>214</v>
      </c>
      <c r="D2899" t="s">
        <v>115</v>
      </c>
      <c r="E2899" t="s">
        <v>113</v>
      </c>
      <c r="F2899">
        <v>450245</v>
      </c>
      <c r="G2899">
        <v>148114</v>
      </c>
      <c r="H2899">
        <v>225294</v>
      </c>
      <c r="I2899">
        <v>53048</v>
      </c>
      <c r="J2899">
        <v>62630</v>
      </c>
      <c r="K2899">
        <v>631655</v>
      </c>
      <c r="L2899">
        <v>747480</v>
      </c>
      <c r="M2899">
        <v>1551667</v>
      </c>
      <c r="N2899" s="6" t="str">
        <f t="shared" si="45"/>
        <v>A1_R1_C3Auvergne-Rhône-Alpes2020_2035RésineuxPublic</v>
      </c>
    </row>
    <row r="2900" spans="1:14" x14ac:dyDescent="0.3">
      <c r="A2900" t="s">
        <v>225</v>
      </c>
      <c r="B2900" t="s">
        <v>15</v>
      </c>
      <c r="C2900" t="s">
        <v>214</v>
      </c>
      <c r="D2900" t="s">
        <v>114</v>
      </c>
      <c r="E2900" t="s">
        <v>112</v>
      </c>
      <c r="F2900">
        <v>219191</v>
      </c>
      <c r="G2900">
        <v>963168</v>
      </c>
      <c r="H2900">
        <v>18979</v>
      </c>
      <c r="I2900">
        <v>211555</v>
      </c>
      <c r="J2900">
        <v>811069</v>
      </c>
      <c r="K2900">
        <v>1062152</v>
      </c>
      <c r="L2900">
        <v>2518169</v>
      </c>
      <c r="M2900">
        <v>4935895</v>
      </c>
      <c r="N2900" s="6" t="str">
        <f t="shared" si="45"/>
        <v>A1_R1_C3Auvergne-Rhône-Alpes2020_2035FeuillusPrivé</v>
      </c>
    </row>
    <row r="2901" spans="1:14" x14ac:dyDescent="0.3">
      <c r="A2901" t="s">
        <v>225</v>
      </c>
      <c r="B2901" t="s">
        <v>15</v>
      </c>
      <c r="C2901" t="s">
        <v>214</v>
      </c>
      <c r="D2901" t="s">
        <v>114</v>
      </c>
      <c r="E2901" t="s">
        <v>113</v>
      </c>
      <c r="F2901">
        <v>64060</v>
      </c>
      <c r="G2901">
        <v>218200</v>
      </c>
      <c r="H2901">
        <v>33442</v>
      </c>
      <c r="I2901">
        <v>21011</v>
      </c>
      <c r="J2901">
        <v>173174</v>
      </c>
      <c r="K2901">
        <v>260644</v>
      </c>
      <c r="L2901">
        <v>291196</v>
      </c>
      <c r="M2901">
        <v>851529</v>
      </c>
      <c r="N2901" s="6" t="str">
        <f t="shared" si="45"/>
        <v>A1_R1_C3Auvergne-Rhône-Alpes2020_2035FeuillusPublic</v>
      </c>
    </row>
    <row r="2902" spans="1:14" x14ac:dyDescent="0.3">
      <c r="A2902" t="s">
        <v>225</v>
      </c>
      <c r="B2902" t="s">
        <v>15</v>
      </c>
      <c r="C2902" t="s">
        <v>215</v>
      </c>
      <c r="D2902" t="s">
        <v>115</v>
      </c>
      <c r="E2902" t="s">
        <v>112</v>
      </c>
      <c r="F2902">
        <v>1458369</v>
      </c>
      <c r="G2902">
        <v>374092</v>
      </c>
      <c r="H2902">
        <v>76160</v>
      </c>
      <c r="I2902">
        <v>17225</v>
      </c>
      <c r="J2902">
        <v>160865</v>
      </c>
      <c r="K2902">
        <v>1919799</v>
      </c>
      <c r="L2902">
        <v>2082843</v>
      </c>
      <c r="M2902">
        <v>4507098</v>
      </c>
      <c r="N2902" s="6" t="str">
        <f t="shared" si="45"/>
        <v>A1_R1_C3Auvergne-Rhône-Alpes2035_2050RésineuxPrivé</v>
      </c>
    </row>
    <row r="2903" spans="1:14" x14ac:dyDescent="0.3">
      <c r="A2903" t="s">
        <v>225</v>
      </c>
      <c r="B2903" t="s">
        <v>15</v>
      </c>
      <c r="C2903" t="s">
        <v>215</v>
      </c>
      <c r="D2903" t="s">
        <v>115</v>
      </c>
      <c r="E2903" t="s">
        <v>113</v>
      </c>
      <c r="F2903">
        <v>439013</v>
      </c>
      <c r="G2903">
        <v>114441</v>
      </c>
      <c r="H2903">
        <v>157254</v>
      </c>
      <c r="I2903">
        <v>295</v>
      </c>
      <c r="J2903">
        <v>38825</v>
      </c>
      <c r="K2903">
        <v>581315</v>
      </c>
      <c r="L2903">
        <v>732735</v>
      </c>
      <c r="M2903">
        <v>1406734</v>
      </c>
      <c r="N2903" s="6" t="str">
        <f t="shared" si="45"/>
        <v>A1_R1_C3Auvergne-Rhône-Alpes2035_2050RésineuxPublic</v>
      </c>
    </row>
    <row r="2904" spans="1:14" x14ac:dyDescent="0.3">
      <c r="A2904" t="s">
        <v>225</v>
      </c>
      <c r="B2904" t="s">
        <v>15</v>
      </c>
      <c r="C2904" t="s">
        <v>215</v>
      </c>
      <c r="D2904" t="s">
        <v>114</v>
      </c>
      <c r="E2904" t="s">
        <v>112</v>
      </c>
      <c r="F2904">
        <v>291239</v>
      </c>
      <c r="G2904">
        <v>1037714</v>
      </c>
      <c r="H2904">
        <v>18253</v>
      </c>
      <c r="I2904">
        <v>8748</v>
      </c>
      <c r="J2904">
        <v>484641</v>
      </c>
      <c r="K2904">
        <v>1181437</v>
      </c>
      <c r="L2904">
        <v>2795116</v>
      </c>
      <c r="M2904">
        <v>4666439</v>
      </c>
      <c r="N2904" s="6" t="str">
        <f t="shared" si="45"/>
        <v>A1_R1_C3Auvergne-Rhône-Alpes2035_2050FeuillusPrivé</v>
      </c>
    </row>
    <row r="2905" spans="1:14" x14ac:dyDescent="0.3">
      <c r="A2905" t="s">
        <v>225</v>
      </c>
      <c r="B2905" t="s">
        <v>15</v>
      </c>
      <c r="C2905" t="s">
        <v>215</v>
      </c>
      <c r="D2905" t="s">
        <v>114</v>
      </c>
      <c r="E2905" t="s">
        <v>113</v>
      </c>
      <c r="F2905">
        <v>69233</v>
      </c>
      <c r="G2905">
        <v>221127</v>
      </c>
      <c r="H2905">
        <v>33410</v>
      </c>
      <c r="I2905">
        <v>1129</v>
      </c>
      <c r="J2905">
        <v>121931</v>
      </c>
      <c r="K2905">
        <v>266408</v>
      </c>
      <c r="L2905">
        <v>337580</v>
      </c>
      <c r="M2905">
        <v>809976</v>
      </c>
      <c r="N2905" s="6" t="str">
        <f t="shared" si="45"/>
        <v>A1_R1_C3Auvergne-Rhône-Alpes2035_2050FeuillusPublic</v>
      </c>
    </row>
    <row r="2906" spans="1:14" x14ac:dyDescent="0.3">
      <c r="A2906" t="s">
        <v>225</v>
      </c>
      <c r="B2906" t="s">
        <v>16</v>
      </c>
      <c r="C2906" t="s">
        <v>214</v>
      </c>
      <c r="D2906" t="s">
        <v>115</v>
      </c>
      <c r="E2906" t="s">
        <v>112</v>
      </c>
      <c r="F2906">
        <v>2880419</v>
      </c>
      <c r="G2906">
        <v>847887</v>
      </c>
      <c r="H2906">
        <v>203908</v>
      </c>
      <c r="I2906">
        <v>244697</v>
      </c>
      <c r="J2906">
        <v>-24369</v>
      </c>
      <c r="K2906">
        <v>3927444</v>
      </c>
      <c r="L2906">
        <v>1522798</v>
      </c>
      <c r="M2906">
        <v>5285689</v>
      </c>
      <c r="N2906" s="6" t="str">
        <f t="shared" si="45"/>
        <v>A1_R2_C1Auvergne-Rhône-Alpes2020_2035RésineuxPrivé</v>
      </c>
    </row>
    <row r="2907" spans="1:14" x14ac:dyDescent="0.3">
      <c r="A2907" t="s">
        <v>225</v>
      </c>
      <c r="B2907" t="s">
        <v>16</v>
      </c>
      <c r="C2907" t="s">
        <v>214</v>
      </c>
      <c r="D2907" t="s">
        <v>115</v>
      </c>
      <c r="E2907" t="s">
        <v>113</v>
      </c>
      <c r="F2907">
        <v>710258</v>
      </c>
      <c r="G2907">
        <v>221031</v>
      </c>
      <c r="H2907">
        <v>233628</v>
      </c>
      <c r="I2907">
        <v>40351</v>
      </c>
      <c r="J2907">
        <v>85518</v>
      </c>
      <c r="K2907">
        <v>981218</v>
      </c>
      <c r="L2907">
        <v>454082</v>
      </c>
      <c r="M2907">
        <v>1684224</v>
      </c>
      <c r="N2907" s="6" t="str">
        <f t="shared" si="45"/>
        <v>A1_R2_C1Auvergne-Rhône-Alpes2020_2035RésineuxPublic</v>
      </c>
    </row>
    <row r="2908" spans="1:14" x14ac:dyDescent="0.3">
      <c r="A2908" t="s">
        <v>225</v>
      </c>
      <c r="B2908" t="s">
        <v>16</v>
      </c>
      <c r="C2908" t="s">
        <v>214</v>
      </c>
      <c r="D2908" t="s">
        <v>114</v>
      </c>
      <c r="E2908" t="s">
        <v>112</v>
      </c>
      <c r="F2908">
        <v>357951</v>
      </c>
      <c r="G2908">
        <v>1597722</v>
      </c>
      <c r="H2908">
        <v>33257</v>
      </c>
      <c r="I2908">
        <v>70481</v>
      </c>
      <c r="J2908">
        <v>1128353</v>
      </c>
      <c r="K2908">
        <v>1755202</v>
      </c>
      <c r="L2908">
        <v>1712124</v>
      </c>
      <c r="M2908">
        <v>5434532</v>
      </c>
      <c r="N2908" s="6" t="str">
        <f t="shared" si="45"/>
        <v>A1_R2_C1Auvergne-Rhône-Alpes2020_2035FeuillusPrivé</v>
      </c>
    </row>
    <row r="2909" spans="1:14" x14ac:dyDescent="0.3">
      <c r="A2909" t="s">
        <v>225</v>
      </c>
      <c r="B2909" t="s">
        <v>16</v>
      </c>
      <c r="C2909" t="s">
        <v>214</v>
      </c>
      <c r="D2909" t="s">
        <v>114</v>
      </c>
      <c r="E2909" t="s">
        <v>113</v>
      </c>
      <c r="F2909">
        <v>81922</v>
      </c>
      <c r="G2909">
        <v>306848</v>
      </c>
      <c r="H2909">
        <v>27412</v>
      </c>
      <c r="I2909">
        <v>14846</v>
      </c>
      <c r="J2909">
        <v>209798</v>
      </c>
      <c r="K2909">
        <v>356815</v>
      </c>
      <c r="L2909">
        <v>199552</v>
      </c>
      <c r="M2909">
        <v>924949</v>
      </c>
      <c r="N2909" s="6" t="str">
        <f t="shared" si="45"/>
        <v>A1_R2_C1Auvergne-Rhône-Alpes2020_2035FeuillusPublic</v>
      </c>
    </row>
    <row r="2910" spans="1:14" x14ac:dyDescent="0.3">
      <c r="A2910" t="s">
        <v>225</v>
      </c>
      <c r="B2910" t="s">
        <v>16</v>
      </c>
      <c r="C2910" t="s">
        <v>215</v>
      </c>
      <c r="D2910" t="s">
        <v>115</v>
      </c>
      <c r="E2910" t="s">
        <v>112</v>
      </c>
      <c r="F2910">
        <v>3571103</v>
      </c>
      <c r="G2910">
        <v>926117</v>
      </c>
      <c r="H2910">
        <v>145868</v>
      </c>
      <c r="I2910">
        <v>4416</v>
      </c>
      <c r="J2910">
        <v>-151085</v>
      </c>
      <c r="K2910">
        <v>4726675</v>
      </c>
      <c r="L2910">
        <v>765925</v>
      </c>
      <c r="M2910">
        <v>4911093</v>
      </c>
      <c r="N2910" s="6" t="str">
        <f t="shared" si="45"/>
        <v>A1_R2_C1Auvergne-Rhône-Alpes2035_2050RésineuxPrivé</v>
      </c>
    </row>
    <row r="2911" spans="1:14" x14ac:dyDescent="0.3">
      <c r="A2911" t="s">
        <v>225</v>
      </c>
      <c r="B2911" t="s">
        <v>16</v>
      </c>
      <c r="C2911" t="s">
        <v>215</v>
      </c>
      <c r="D2911" t="s">
        <v>115</v>
      </c>
      <c r="E2911" t="s">
        <v>113</v>
      </c>
      <c r="F2911">
        <v>894550</v>
      </c>
      <c r="G2911">
        <v>243093</v>
      </c>
      <c r="H2911">
        <v>178806</v>
      </c>
      <c r="I2911">
        <v>0</v>
      </c>
      <c r="J2911">
        <v>57266</v>
      </c>
      <c r="K2911">
        <v>1194724</v>
      </c>
      <c r="L2911">
        <v>279836</v>
      </c>
      <c r="M2911">
        <v>1628678</v>
      </c>
      <c r="N2911" s="6" t="str">
        <f t="shared" si="45"/>
        <v>A1_R2_C1Auvergne-Rhône-Alpes2035_2050RésineuxPublic</v>
      </c>
    </row>
    <row r="2912" spans="1:14" x14ac:dyDescent="0.3">
      <c r="A2912" t="s">
        <v>225</v>
      </c>
      <c r="B2912" t="s">
        <v>16</v>
      </c>
      <c r="C2912" t="s">
        <v>215</v>
      </c>
      <c r="D2912" t="s">
        <v>114</v>
      </c>
      <c r="E2912" t="s">
        <v>112</v>
      </c>
      <c r="F2912">
        <v>519619</v>
      </c>
      <c r="G2912">
        <v>2098997</v>
      </c>
      <c r="H2912">
        <v>45687</v>
      </c>
      <c r="I2912">
        <v>3034</v>
      </c>
      <c r="J2912">
        <v>1224941</v>
      </c>
      <c r="K2912">
        <v>2325583</v>
      </c>
      <c r="L2912">
        <v>1430126</v>
      </c>
      <c r="M2912">
        <v>5867608</v>
      </c>
      <c r="N2912" s="6" t="str">
        <f t="shared" si="45"/>
        <v>A1_R2_C1Auvergne-Rhône-Alpes2035_2050FeuillusPrivé</v>
      </c>
    </row>
    <row r="2913" spans="1:14" x14ac:dyDescent="0.3">
      <c r="A2913" t="s">
        <v>225</v>
      </c>
      <c r="B2913" t="s">
        <v>16</v>
      </c>
      <c r="C2913" t="s">
        <v>215</v>
      </c>
      <c r="D2913" t="s">
        <v>114</v>
      </c>
      <c r="E2913" t="s">
        <v>113</v>
      </c>
      <c r="F2913">
        <v>107544</v>
      </c>
      <c r="G2913">
        <v>390720</v>
      </c>
      <c r="H2913">
        <v>23310</v>
      </c>
      <c r="I2913">
        <v>0</v>
      </c>
      <c r="J2913">
        <v>201866</v>
      </c>
      <c r="K2913">
        <v>453899</v>
      </c>
      <c r="L2913">
        <v>164397</v>
      </c>
      <c r="M2913">
        <v>970482</v>
      </c>
      <c r="N2913" s="6" t="str">
        <f t="shared" si="45"/>
        <v>A1_R2_C1Auvergne-Rhône-Alpes2035_2050FeuillusPublic</v>
      </c>
    </row>
    <row r="2914" spans="1:14" x14ac:dyDescent="0.3">
      <c r="A2914" t="s">
        <v>225</v>
      </c>
      <c r="B2914" t="s">
        <v>17</v>
      </c>
      <c r="C2914" t="s">
        <v>214</v>
      </c>
      <c r="D2914" t="s">
        <v>115</v>
      </c>
      <c r="E2914" t="s">
        <v>112</v>
      </c>
      <c r="F2914">
        <v>2880419</v>
      </c>
      <c r="G2914">
        <v>847887</v>
      </c>
      <c r="H2914">
        <v>203908</v>
      </c>
      <c r="I2914">
        <v>244697</v>
      </c>
      <c r="J2914">
        <v>-24369</v>
      </c>
      <c r="K2914">
        <v>3927444</v>
      </c>
      <c r="L2914">
        <v>1522798</v>
      </c>
      <c r="M2914">
        <v>5285689</v>
      </c>
      <c r="N2914" s="6" t="str">
        <f t="shared" si="45"/>
        <v>A1_R2_C2Auvergne-Rhône-Alpes2020_2035RésineuxPrivé</v>
      </c>
    </row>
    <row r="2915" spans="1:14" x14ac:dyDescent="0.3">
      <c r="A2915" t="s">
        <v>225</v>
      </c>
      <c r="B2915" t="s">
        <v>17</v>
      </c>
      <c r="C2915" t="s">
        <v>214</v>
      </c>
      <c r="D2915" t="s">
        <v>115</v>
      </c>
      <c r="E2915" t="s">
        <v>113</v>
      </c>
      <c r="F2915">
        <v>710258</v>
      </c>
      <c r="G2915">
        <v>221031</v>
      </c>
      <c r="H2915">
        <v>233628</v>
      </c>
      <c r="I2915">
        <v>40351</v>
      </c>
      <c r="J2915">
        <v>85518</v>
      </c>
      <c r="K2915">
        <v>981218</v>
      </c>
      <c r="L2915">
        <v>454082</v>
      </c>
      <c r="M2915">
        <v>1684224</v>
      </c>
      <c r="N2915" s="6" t="str">
        <f t="shared" si="45"/>
        <v>A1_R2_C2Auvergne-Rhône-Alpes2020_2035RésineuxPublic</v>
      </c>
    </row>
    <row r="2916" spans="1:14" x14ac:dyDescent="0.3">
      <c r="A2916" t="s">
        <v>225</v>
      </c>
      <c r="B2916" t="s">
        <v>17</v>
      </c>
      <c r="C2916" t="s">
        <v>214</v>
      </c>
      <c r="D2916" t="s">
        <v>114</v>
      </c>
      <c r="E2916" t="s">
        <v>112</v>
      </c>
      <c r="F2916">
        <v>357951</v>
      </c>
      <c r="G2916">
        <v>1597722</v>
      </c>
      <c r="H2916">
        <v>33257</v>
      </c>
      <c r="I2916">
        <v>70481</v>
      </c>
      <c r="J2916">
        <v>1128353</v>
      </c>
      <c r="K2916">
        <v>1755202</v>
      </c>
      <c r="L2916">
        <v>1712124</v>
      </c>
      <c r="M2916">
        <v>5434532</v>
      </c>
      <c r="N2916" s="6" t="str">
        <f t="shared" si="45"/>
        <v>A1_R2_C2Auvergne-Rhône-Alpes2020_2035FeuillusPrivé</v>
      </c>
    </row>
    <row r="2917" spans="1:14" x14ac:dyDescent="0.3">
      <c r="A2917" t="s">
        <v>225</v>
      </c>
      <c r="B2917" t="s">
        <v>17</v>
      </c>
      <c r="C2917" t="s">
        <v>214</v>
      </c>
      <c r="D2917" t="s">
        <v>114</v>
      </c>
      <c r="E2917" t="s">
        <v>113</v>
      </c>
      <c r="F2917">
        <v>81922</v>
      </c>
      <c r="G2917">
        <v>306848</v>
      </c>
      <c r="H2917">
        <v>27412</v>
      </c>
      <c r="I2917">
        <v>14846</v>
      </c>
      <c r="J2917">
        <v>209798</v>
      </c>
      <c r="K2917">
        <v>356815</v>
      </c>
      <c r="L2917">
        <v>199552</v>
      </c>
      <c r="M2917">
        <v>924949</v>
      </c>
      <c r="N2917" s="6" t="str">
        <f t="shared" si="45"/>
        <v>A1_R2_C2Auvergne-Rhône-Alpes2020_2035FeuillusPublic</v>
      </c>
    </row>
    <row r="2918" spans="1:14" x14ac:dyDescent="0.3">
      <c r="A2918" t="s">
        <v>225</v>
      </c>
      <c r="B2918" t="s">
        <v>17</v>
      </c>
      <c r="C2918" t="s">
        <v>215</v>
      </c>
      <c r="D2918" t="s">
        <v>115</v>
      </c>
      <c r="E2918" t="s">
        <v>112</v>
      </c>
      <c r="F2918">
        <v>1811236</v>
      </c>
      <c r="G2918">
        <v>474915</v>
      </c>
      <c r="H2918">
        <v>96125</v>
      </c>
      <c r="I2918">
        <v>4336</v>
      </c>
      <c r="J2918">
        <v>145806</v>
      </c>
      <c r="K2918">
        <v>2401852</v>
      </c>
      <c r="L2918">
        <v>1689972</v>
      </c>
      <c r="M2918">
        <v>4537278</v>
      </c>
      <c r="N2918" s="6" t="str">
        <f t="shared" si="45"/>
        <v>A1_R2_C2Auvergne-Rhône-Alpes2035_2050RésineuxPrivé</v>
      </c>
    </row>
    <row r="2919" spans="1:14" x14ac:dyDescent="0.3">
      <c r="A2919" t="s">
        <v>225</v>
      </c>
      <c r="B2919" t="s">
        <v>17</v>
      </c>
      <c r="C2919" t="s">
        <v>215</v>
      </c>
      <c r="D2919" t="s">
        <v>115</v>
      </c>
      <c r="E2919" t="s">
        <v>113</v>
      </c>
      <c r="F2919">
        <v>559354</v>
      </c>
      <c r="G2919">
        <v>150108</v>
      </c>
      <c r="H2919">
        <v>180438</v>
      </c>
      <c r="I2919">
        <v>0</v>
      </c>
      <c r="J2919">
        <v>45485</v>
      </c>
      <c r="K2919">
        <v>745302</v>
      </c>
      <c r="L2919">
        <v>639030</v>
      </c>
      <c r="M2919">
        <v>1500769</v>
      </c>
      <c r="N2919" s="6" t="str">
        <f t="shared" si="45"/>
        <v>A1_R2_C2Auvergne-Rhône-Alpes2035_2050RésineuxPublic</v>
      </c>
    </row>
    <row r="2920" spans="1:14" x14ac:dyDescent="0.3">
      <c r="A2920" t="s">
        <v>225</v>
      </c>
      <c r="B2920" t="s">
        <v>17</v>
      </c>
      <c r="C2920" t="s">
        <v>215</v>
      </c>
      <c r="D2920" t="s">
        <v>114</v>
      </c>
      <c r="E2920" t="s">
        <v>112</v>
      </c>
      <c r="F2920">
        <v>342777</v>
      </c>
      <c r="G2920">
        <v>1299313</v>
      </c>
      <c r="H2920">
        <v>22115</v>
      </c>
      <c r="I2920">
        <v>3002</v>
      </c>
      <c r="J2920">
        <v>757506</v>
      </c>
      <c r="K2920">
        <v>1462236</v>
      </c>
      <c r="L2920">
        <v>2578974</v>
      </c>
      <c r="M2920">
        <v>5244393</v>
      </c>
      <c r="N2920" s="6" t="str">
        <f t="shared" si="45"/>
        <v>A1_R2_C2Auvergne-Rhône-Alpes2035_2050FeuillusPrivé</v>
      </c>
    </row>
    <row r="2921" spans="1:14" x14ac:dyDescent="0.3">
      <c r="A2921" t="s">
        <v>225</v>
      </c>
      <c r="B2921" t="s">
        <v>17</v>
      </c>
      <c r="C2921" t="s">
        <v>215</v>
      </c>
      <c r="D2921" t="s">
        <v>114</v>
      </c>
      <c r="E2921" t="s">
        <v>113</v>
      </c>
      <c r="F2921">
        <v>79634</v>
      </c>
      <c r="G2921">
        <v>267760</v>
      </c>
      <c r="H2921">
        <v>32069</v>
      </c>
      <c r="I2921">
        <v>0</v>
      </c>
      <c r="J2921">
        <v>160105</v>
      </c>
      <c r="K2921">
        <v>318090</v>
      </c>
      <c r="L2921">
        <v>297509</v>
      </c>
      <c r="M2921">
        <v>889228</v>
      </c>
      <c r="N2921" s="6" t="str">
        <f t="shared" si="45"/>
        <v>A1_R2_C2Auvergne-Rhône-Alpes2035_2050FeuillusPublic</v>
      </c>
    </row>
    <row r="2922" spans="1:14" x14ac:dyDescent="0.3">
      <c r="A2922" t="s">
        <v>225</v>
      </c>
      <c r="B2922" t="s">
        <v>18</v>
      </c>
      <c r="C2922" t="s">
        <v>214</v>
      </c>
      <c r="D2922" t="s">
        <v>115</v>
      </c>
      <c r="E2922" t="s">
        <v>112</v>
      </c>
      <c r="F2922">
        <v>1319129</v>
      </c>
      <c r="G2922">
        <v>417165</v>
      </c>
      <c r="H2922">
        <v>128068</v>
      </c>
      <c r="I2922">
        <v>253874</v>
      </c>
      <c r="J2922">
        <v>249823</v>
      </c>
      <c r="K2922">
        <v>1826576</v>
      </c>
      <c r="L2922">
        <v>2310107</v>
      </c>
      <c r="M2922">
        <v>4920816</v>
      </c>
      <c r="N2922" s="6" t="str">
        <f t="shared" si="45"/>
        <v>A1_R2_C3Auvergne-Rhône-Alpes2020_2035RésineuxPrivé</v>
      </c>
    </row>
    <row r="2923" spans="1:14" x14ac:dyDescent="0.3">
      <c r="A2923" t="s">
        <v>225</v>
      </c>
      <c r="B2923" t="s">
        <v>18</v>
      </c>
      <c r="C2923" t="s">
        <v>214</v>
      </c>
      <c r="D2923" t="s">
        <v>115</v>
      </c>
      <c r="E2923" t="s">
        <v>113</v>
      </c>
      <c r="F2923">
        <v>457027</v>
      </c>
      <c r="G2923">
        <v>147403</v>
      </c>
      <c r="H2923">
        <v>224131</v>
      </c>
      <c r="I2923">
        <v>39725</v>
      </c>
      <c r="J2923">
        <v>59373</v>
      </c>
      <c r="K2923">
        <v>637729</v>
      </c>
      <c r="L2923">
        <v>748609</v>
      </c>
      <c r="M2923">
        <v>1548837</v>
      </c>
      <c r="N2923" s="6" t="str">
        <f t="shared" si="45"/>
        <v>A1_R2_C3Auvergne-Rhône-Alpes2020_2035RésineuxPublic</v>
      </c>
    </row>
    <row r="2924" spans="1:14" x14ac:dyDescent="0.3">
      <c r="A2924" t="s">
        <v>225</v>
      </c>
      <c r="B2924" t="s">
        <v>18</v>
      </c>
      <c r="C2924" t="s">
        <v>214</v>
      </c>
      <c r="D2924" t="s">
        <v>114</v>
      </c>
      <c r="E2924" t="s">
        <v>112</v>
      </c>
      <c r="F2924">
        <v>235347</v>
      </c>
      <c r="G2924">
        <v>1006895</v>
      </c>
      <c r="H2924">
        <v>18770</v>
      </c>
      <c r="I2924">
        <v>68398</v>
      </c>
      <c r="J2924">
        <v>786020</v>
      </c>
      <c r="K2924">
        <v>1120603</v>
      </c>
      <c r="L2924">
        <v>2508679</v>
      </c>
      <c r="M2924">
        <v>4933574</v>
      </c>
      <c r="N2924" s="6" t="str">
        <f t="shared" si="45"/>
        <v>A1_R2_C3Auvergne-Rhône-Alpes2020_2035FeuillusPrivé</v>
      </c>
    </row>
    <row r="2925" spans="1:14" x14ac:dyDescent="0.3">
      <c r="A2925" t="s">
        <v>225</v>
      </c>
      <c r="B2925" t="s">
        <v>18</v>
      </c>
      <c r="C2925" t="s">
        <v>214</v>
      </c>
      <c r="D2925" t="s">
        <v>114</v>
      </c>
      <c r="E2925" t="s">
        <v>113</v>
      </c>
      <c r="F2925">
        <v>64622</v>
      </c>
      <c r="G2925">
        <v>226794</v>
      </c>
      <c r="H2925">
        <v>33084</v>
      </c>
      <c r="I2925">
        <v>14596</v>
      </c>
      <c r="J2925">
        <v>168292</v>
      </c>
      <c r="K2925">
        <v>268985</v>
      </c>
      <c r="L2925">
        <v>289939</v>
      </c>
      <c r="M2925">
        <v>850435</v>
      </c>
      <c r="N2925" s="6" t="str">
        <f t="shared" si="45"/>
        <v>A1_R2_C3Auvergne-Rhône-Alpes2020_2035FeuillusPublic</v>
      </c>
    </row>
    <row r="2926" spans="1:14" x14ac:dyDescent="0.3">
      <c r="A2926" t="s">
        <v>225</v>
      </c>
      <c r="B2926" t="s">
        <v>18</v>
      </c>
      <c r="C2926" t="s">
        <v>215</v>
      </c>
      <c r="D2926" t="s">
        <v>115</v>
      </c>
      <c r="E2926" t="s">
        <v>112</v>
      </c>
      <c r="F2926">
        <v>1427028</v>
      </c>
      <c r="G2926">
        <v>364671</v>
      </c>
      <c r="H2926">
        <v>75686</v>
      </c>
      <c r="I2926">
        <v>3726</v>
      </c>
      <c r="J2926">
        <v>150835</v>
      </c>
      <c r="K2926">
        <v>1877206</v>
      </c>
      <c r="L2926">
        <v>2036642</v>
      </c>
      <c r="M2926">
        <v>4397435</v>
      </c>
      <c r="N2926" s="6" t="str">
        <f t="shared" si="45"/>
        <v>A1_R2_C3Auvergne-Rhône-Alpes2035_2050RésineuxPrivé</v>
      </c>
    </row>
    <row r="2927" spans="1:14" x14ac:dyDescent="0.3">
      <c r="A2927" t="s">
        <v>225</v>
      </c>
      <c r="B2927" t="s">
        <v>18</v>
      </c>
      <c r="C2927" t="s">
        <v>215</v>
      </c>
      <c r="D2927" t="s">
        <v>115</v>
      </c>
      <c r="E2927" t="s">
        <v>113</v>
      </c>
      <c r="F2927">
        <v>422515</v>
      </c>
      <c r="G2927">
        <v>109643</v>
      </c>
      <c r="H2927">
        <v>143583</v>
      </c>
      <c r="I2927">
        <v>0</v>
      </c>
      <c r="J2927">
        <v>36653</v>
      </c>
      <c r="K2927">
        <v>558837</v>
      </c>
      <c r="L2927">
        <v>748415</v>
      </c>
      <c r="M2927">
        <v>1394399</v>
      </c>
      <c r="N2927" s="6" t="str">
        <f t="shared" si="45"/>
        <v>A1_R2_C3Auvergne-Rhône-Alpes2035_2050RésineuxPublic</v>
      </c>
    </row>
    <row r="2928" spans="1:14" x14ac:dyDescent="0.3">
      <c r="A2928" t="s">
        <v>225</v>
      </c>
      <c r="B2928" t="s">
        <v>18</v>
      </c>
      <c r="C2928" t="s">
        <v>215</v>
      </c>
      <c r="D2928" t="s">
        <v>114</v>
      </c>
      <c r="E2928" t="s">
        <v>112</v>
      </c>
      <c r="F2928">
        <v>279860</v>
      </c>
      <c r="G2928">
        <v>1014528</v>
      </c>
      <c r="H2928">
        <v>18084</v>
      </c>
      <c r="I2928">
        <v>2741</v>
      </c>
      <c r="J2928">
        <v>496106</v>
      </c>
      <c r="K2928">
        <v>1150207</v>
      </c>
      <c r="L2928">
        <v>2794061</v>
      </c>
      <c r="M2928">
        <v>4656031</v>
      </c>
      <c r="N2928" s="6" t="str">
        <f t="shared" si="45"/>
        <v>A1_R2_C3Auvergne-Rhône-Alpes2035_2050FeuillusPrivé</v>
      </c>
    </row>
    <row r="2929" spans="1:14" x14ac:dyDescent="0.3">
      <c r="A2929" t="s">
        <v>225</v>
      </c>
      <c r="B2929" t="s">
        <v>18</v>
      </c>
      <c r="C2929" t="s">
        <v>215</v>
      </c>
      <c r="D2929" t="s">
        <v>114</v>
      </c>
      <c r="E2929" t="s">
        <v>113</v>
      </c>
      <c r="F2929">
        <v>66259</v>
      </c>
      <c r="G2929">
        <v>215079</v>
      </c>
      <c r="H2929">
        <v>33167</v>
      </c>
      <c r="I2929">
        <v>0</v>
      </c>
      <c r="J2929">
        <v>124801</v>
      </c>
      <c r="K2929">
        <v>258104</v>
      </c>
      <c r="L2929">
        <v>338047</v>
      </c>
      <c r="M2929">
        <v>808019</v>
      </c>
      <c r="N2929" s="6" t="str">
        <f t="shared" si="45"/>
        <v>A1_R2_C3Auvergne-Rhône-Alpes2035_2050FeuillusPublic</v>
      </c>
    </row>
    <row r="2930" spans="1:14" x14ac:dyDescent="0.3">
      <c r="A2930" t="s">
        <v>225</v>
      </c>
      <c r="B2930" t="s">
        <v>19</v>
      </c>
      <c r="C2930" t="s">
        <v>214</v>
      </c>
      <c r="D2930" t="s">
        <v>115</v>
      </c>
      <c r="E2930" t="s">
        <v>112</v>
      </c>
      <c r="F2930">
        <v>3372896</v>
      </c>
      <c r="G2930">
        <v>997450</v>
      </c>
      <c r="H2930">
        <v>235263</v>
      </c>
      <c r="I2930">
        <v>307925</v>
      </c>
      <c r="J2930">
        <v>-213211</v>
      </c>
      <c r="K2930">
        <v>4605395</v>
      </c>
      <c r="L2930">
        <v>1454969</v>
      </c>
      <c r="M2930">
        <v>5265877</v>
      </c>
      <c r="N2930" s="6" t="str">
        <f t="shared" si="45"/>
        <v>A2_R1_C1Auvergne-Rhône-Alpes2020_2035RésineuxPrivé</v>
      </c>
    </row>
    <row r="2931" spans="1:14" x14ac:dyDescent="0.3">
      <c r="A2931" t="s">
        <v>225</v>
      </c>
      <c r="B2931" t="s">
        <v>19</v>
      </c>
      <c r="C2931" t="s">
        <v>214</v>
      </c>
      <c r="D2931" t="s">
        <v>115</v>
      </c>
      <c r="E2931" t="s">
        <v>113</v>
      </c>
      <c r="F2931">
        <v>858244</v>
      </c>
      <c r="G2931">
        <v>265155</v>
      </c>
      <c r="H2931">
        <v>252057</v>
      </c>
      <c r="I2931">
        <v>53852</v>
      </c>
      <c r="J2931">
        <v>29743</v>
      </c>
      <c r="K2931">
        <v>1183776</v>
      </c>
      <c r="L2931">
        <v>424385</v>
      </c>
      <c r="M2931">
        <v>1669802</v>
      </c>
      <c r="N2931" s="6" t="str">
        <f t="shared" si="45"/>
        <v>A2_R1_C1Auvergne-Rhône-Alpes2020_2035RésineuxPublic</v>
      </c>
    </row>
    <row r="2932" spans="1:14" x14ac:dyDescent="0.3">
      <c r="A2932" t="s">
        <v>225</v>
      </c>
      <c r="B2932" t="s">
        <v>19</v>
      </c>
      <c r="C2932" t="s">
        <v>214</v>
      </c>
      <c r="D2932" t="s">
        <v>114</v>
      </c>
      <c r="E2932" t="s">
        <v>112</v>
      </c>
      <c r="F2932">
        <v>393577</v>
      </c>
      <c r="G2932">
        <v>1810190</v>
      </c>
      <c r="H2932">
        <v>41489</v>
      </c>
      <c r="I2932">
        <v>211766</v>
      </c>
      <c r="J2932">
        <v>1000923</v>
      </c>
      <c r="K2932">
        <v>1971174</v>
      </c>
      <c r="L2932">
        <v>1694648</v>
      </c>
      <c r="M2932">
        <v>5403594</v>
      </c>
      <c r="N2932" s="6" t="str">
        <f t="shared" si="45"/>
        <v>A2_R1_C1Auvergne-Rhône-Alpes2020_2035FeuillusPrivé</v>
      </c>
    </row>
    <row r="2933" spans="1:14" x14ac:dyDescent="0.3">
      <c r="A2933" t="s">
        <v>225</v>
      </c>
      <c r="B2933" t="s">
        <v>19</v>
      </c>
      <c r="C2933" t="s">
        <v>214</v>
      </c>
      <c r="D2933" t="s">
        <v>114</v>
      </c>
      <c r="E2933" t="s">
        <v>113</v>
      </c>
      <c r="F2933">
        <v>91900</v>
      </c>
      <c r="G2933">
        <v>349173</v>
      </c>
      <c r="H2933">
        <v>28336</v>
      </c>
      <c r="I2933">
        <v>21225</v>
      </c>
      <c r="J2933">
        <v>184354</v>
      </c>
      <c r="K2933">
        <v>404154</v>
      </c>
      <c r="L2933">
        <v>197469</v>
      </c>
      <c r="M2933">
        <v>922629</v>
      </c>
      <c r="N2933" s="6" t="str">
        <f t="shared" si="45"/>
        <v>A2_R1_C1Auvergne-Rhône-Alpes2020_2035FeuillusPublic</v>
      </c>
    </row>
    <row r="2934" spans="1:14" x14ac:dyDescent="0.3">
      <c r="A2934" t="s">
        <v>225</v>
      </c>
      <c r="B2934" t="s">
        <v>19</v>
      </c>
      <c r="C2934" t="s">
        <v>215</v>
      </c>
      <c r="D2934" t="s">
        <v>115</v>
      </c>
      <c r="E2934" t="s">
        <v>112</v>
      </c>
      <c r="F2934">
        <v>4307024</v>
      </c>
      <c r="G2934">
        <v>1170028</v>
      </c>
      <c r="H2934">
        <v>221882</v>
      </c>
      <c r="I2934">
        <v>20618</v>
      </c>
      <c r="J2934">
        <v>-457906</v>
      </c>
      <c r="K2934">
        <v>5745869</v>
      </c>
      <c r="L2934">
        <v>623199</v>
      </c>
      <c r="M2934">
        <v>4790276</v>
      </c>
      <c r="N2934" s="6" t="str">
        <f t="shared" si="45"/>
        <v>A2_R1_C1Auvergne-Rhône-Alpes2035_2050RésineuxPrivé</v>
      </c>
    </row>
    <row r="2935" spans="1:14" x14ac:dyDescent="0.3">
      <c r="A2935" t="s">
        <v>225</v>
      </c>
      <c r="B2935" t="s">
        <v>19</v>
      </c>
      <c r="C2935" t="s">
        <v>215</v>
      </c>
      <c r="D2935" t="s">
        <v>115</v>
      </c>
      <c r="E2935" t="s">
        <v>113</v>
      </c>
      <c r="F2935">
        <v>1016390</v>
      </c>
      <c r="G2935">
        <v>282448</v>
      </c>
      <c r="H2935">
        <v>203353</v>
      </c>
      <c r="I2935">
        <v>355</v>
      </c>
      <c r="J2935">
        <v>9031</v>
      </c>
      <c r="K2935">
        <v>1363586</v>
      </c>
      <c r="L2935">
        <v>233541</v>
      </c>
      <c r="M2935">
        <v>1590971</v>
      </c>
      <c r="N2935" s="6" t="str">
        <f t="shared" si="45"/>
        <v>A2_R1_C1Auvergne-Rhône-Alpes2035_2050RésineuxPublic</v>
      </c>
    </row>
    <row r="2936" spans="1:14" x14ac:dyDescent="0.3">
      <c r="A2936" t="s">
        <v>225</v>
      </c>
      <c r="B2936" t="s">
        <v>19</v>
      </c>
      <c r="C2936" t="s">
        <v>215</v>
      </c>
      <c r="D2936" t="s">
        <v>114</v>
      </c>
      <c r="E2936" t="s">
        <v>112</v>
      </c>
      <c r="F2936">
        <v>670223</v>
      </c>
      <c r="G2936">
        <v>2864365</v>
      </c>
      <c r="H2936">
        <v>112647</v>
      </c>
      <c r="I2936">
        <v>9681</v>
      </c>
      <c r="J2936">
        <v>765735</v>
      </c>
      <c r="K2936">
        <v>3134450</v>
      </c>
      <c r="L2936">
        <v>1299947</v>
      </c>
      <c r="M2936">
        <v>5722279</v>
      </c>
      <c r="N2936" s="6" t="str">
        <f t="shared" si="45"/>
        <v>A2_R1_C1Auvergne-Rhône-Alpes2035_2050FeuillusPrivé</v>
      </c>
    </row>
    <row r="2937" spans="1:14" x14ac:dyDescent="0.3">
      <c r="A2937" t="s">
        <v>225</v>
      </c>
      <c r="B2937" t="s">
        <v>19</v>
      </c>
      <c r="C2937" t="s">
        <v>215</v>
      </c>
      <c r="D2937" t="s">
        <v>114</v>
      </c>
      <c r="E2937" t="s">
        <v>113</v>
      </c>
      <c r="F2937">
        <v>119945</v>
      </c>
      <c r="G2937">
        <v>454751</v>
      </c>
      <c r="H2937">
        <v>24959</v>
      </c>
      <c r="I2937">
        <v>1248</v>
      </c>
      <c r="J2937">
        <v>161702</v>
      </c>
      <c r="K2937">
        <v>522052</v>
      </c>
      <c r="L2937">
        <v>156803</v>
      </c>
      <c r="M2937">
        <v>958995</v>
      </c>
      <c r="N2937" s="6" t="str">
        <f t="shared" si="45"/>
        <v>A2_R1_C1Auvergne-Rhône-Alpes2035_2050FeuillusPublic</v>
      </c>
    </row>
    <row r="2938" spans="1:14" x14ac:dyDescent="0.3">
      <c r="A2938" t="s">
        <v>225</v>
      </c>
      <c r="B2938" t="s">
        <v>20</v>
      </c>
      <c r="C2938" t="s">
        <v>214</v>
      </c>
      <c r="D2938" t="s">
        <v>115</v>
      </c>
      <c r="E2938" t="s">
        <v>112</v>
      </c>
      <c r="F2938">
        <v>3372896</v>
      </c>
      <c r="G2938">
        <v>997450</v>
      </c>
      <c r="H2938">
        <v>235263</v>
      </c>
      <c r="I2938">
        <v>307925</v>
      </c>
      <c r="J2938">
        <v>-213211</v>
      </c>
      <c r="K2938">
        <v>4605395</v>
      </c>
      <c r="L2938">
        <v>1454969</v>
      </c>
      <c r="M2938">
        <v>5265877</v>
      </c>
      <c r="N2938" s="6" t="str">
        <f t="shared" si="45"/>
        <v>A2_R1_C2Auvergne-Rhône-Alpes2020_2035RésineuxPrivé</v>
      </c>
    </row>
    <row r="2939" spans="1:14" x14ac:dyDescent="0.3">
      <c r="A2939" t="s">
        <v>225</v>
      </c>
      <c r="B2939" t="s">
        <v>20</v>
      </c>
      <c r="C2939" t="s">
        <v>214</v>
      </c>
      <c r="D2939" t="s">
        <v>115</v>
      </c>
      <c r="E2939" t="s">
        <v>113</v>
      </c>
      <c r="F2939">
        <v>858244</v>
      </c>
      <c r="G2939">
        <v>265155</v>
      </c>
      <c r="H2939">
        <v>252057</v>
      </c>
      <c r="I2939">
        <v>53852</v>
      </c>
      <c r="J2939">
        <v>29743</v>
      </c>
      <c r="K2939">
        <v>1183776</v>
      </c>
      <c r="L2939">
        <v>424385</v>
      </c>
      <c r="M2939">
        <v>1669802</v>
      </c>
      <c r="N2939" s="6" t="str">
        <f t="shared" si="45"/>
        <v>A2_R1_C2Auvergne-Rhône-Alpes2020_2035RésineuxPublic</v>
      </c>
    </row>
    <row r="2940" spans="1:14" x14ac:dyDescent="0.3">
      <c r="A2940" t="s">
        <v>225</v>
      </c>
      <c r="B2940" t="s">
        <v>20</v>
      </c>
      <c r="C2940" t="s">
        <v>214</v>
      </c>
      <c r="D2940" t="s">
        <v>114</v>
      </c>
      <c r="E2940" t="s">
        <v>112</v>
      </c>
      <c r="F2940">
        <v>393577</v>
      </c>
      <c r="G2940">
        <v>1810190</v>
      </c>
      <c r="H2940">
        <v>41489</v>
      </c>
      <c r="I2940">
        <v>211766</v>
      </c>
      <c r="J2940">
        <v>1000923</v>
      </c>
      <c r="K2940">
        <v>1971174</v>
      </c>
      <c r="L2940">
        <v>1694648</v>
      </c>
      <c r="M2940">
        <v>5403594</v>
      </c>
      <c r="N2940" s="6" t="str">
        <f t="shared" si="45"/>
        <v>A2_R1_C2Auvergne-Rhône-Alpes2020_2035FeuillusPrivé</v>
      </c>
    </row>
    <row r="2941" spans="1:14" x14ac:dyDescent="0.3">
      <c r="A2941" t="s">
        <v>225</v>
      </c>
      <c r="B2941" t="s">
        <v>20</v>
      </c>
      <c r="C2941" t="s">
        <v>214</v>
      </c>
      <c r="D2941" t="s">
        <v>114</v>
      </c>
      <c r="E2941" t="s">
        <v>113</v>
      </c>
      <c r="F2941">
        <v>91900</v>
      </c>
      <c r="G2941">
        <v>349173</v>
      </c>
      <c r="H2941">
        <v>28336</v>
      </c>
      <c r="I2941">
        <v>21225</v>
      </c>
      <c r="J2941">
        <v>184354</v>
      </c>
      <c r="K2941">
        <v>404154</v>
      </c>
      <c r="L2941">
        <v>197469</v>
      </c>
      <c r="M2941">
        <v>922629</v>
      </c>
      <c r="N2941" s="6" t="str">
        <f t="shared" si="45"/>
        <v>A2_R1_C2Auvergne-Rhône-Alpes2020_2035FeuillusPublic</v>
      </c>
    </row>
    <row r="2942" spans="1:14" x14ac:dyDescent="0.3">
      <c r="A2942" t="s">
        <v>225</v>
      </c>
      <c r="B2942" t="s">
        <v>20</v>
      </c>
      <c r="C2942" t="s">
        <v>215</v>
      </c>
      <c r="D2942" t="s">
        <v>115</v>
      </c>
      <c r="E2942" t="s">
        <v>112</v>
      </c>
      <c r="F2942">
        <v>2569501</v>
      </c>
      <c r="G2942">
        <v>675073</v>
      </c>
      <c r="H2942">
        <v>158618</v>
      </c>
      <c r="I2942">
        <v>20214</v>
      </c>
      <c r="J2942">
        <v>-118462</v>
      </c>
      <c r="K2942">
        <v>3410174</v>
      </c>
      <c r="L2942">
        <v>1478226</v>
      </c>
      <c r="M2942">
        <v>4451544</v>
      </c>
      <c r="N2942" s="6" t="str">
        <f t="shared" si="45"/>
        <v>A2_R1_C2Auvergne-Rhône-Alpes2035_2050RésineuxPrivé</v>
      </c>
    </row>
    <row r="2943" spans="1:14" x14ac:dyDescent="0.3">
      <c r="A2943" t="s">
        <v>225</v>
      </c>
      <c r="B2943" t="s">
        <v>20</v>
      </c>
      <c r="C2943" t="s">
        <v>215</v>
      </c>
      <c r="D2943" t="s">
        <v>115</v>
      </c>
      <c r="E2943" t="s">
        <v>113</v>
      </c>
      <c r="F2943">
        <v>730551</v>
      </c>
      <c r="G2943">
        <v>200022</v>
      </c>
      <c r="H2943">
        <v>247797</v>
      </c>
      <c r="I2943">
        <v>339</v>
      </c>
      <c r="J2943">
        <v>1789</v>
      </c>
      <c r="K2943">
        <v>977906</v>
      </c>
      <c r="L2943">
        <v>517527</v>
      </c>
      <c r="M2943">
        <v>1465216</v>
      </c>
      <c r="N2943" s="6" t="str">
        <f t="shared" si="45"/>
        <v>A2_R1_C2Auvergne-Rhône-Alpes2035_2050RésineuxPublic</v>
      </c>
    </row>
    <row r="2944" spans="1:14" x14ac:dyDescent="0.3">
      <c r="A2944" t="s">
        <v>225</v>
      </c>
      <c r="B2944" t="s">
        <v>20</v>
      </c>
      <c r="C2944" t="s">
        <v>215</v>
      </c>
      <c r="D2944" t="s">
        <v>114</v>
      </c>
      <c r="E2944" t="s">
        <v>112</v>
      </c>
      <c r="F2944">
        <v>431582</v>
      </c>
      <c r="G2944">
        <v>1663551</v>
      </c>
      <c r="H2944">
        <v>45412</v>
      </c>
      <c r="I2944">
        <v>9580</v>
      </c>
      <c r="J2944">
        <v>545730</v>
      </c>
      <c r="K2944">
        <v>1863655</v>
      </c>
      <c r="L2944">
        <v>2481737</v>
      </c>
      <c r="M2944">
        <v>5168352</v>
      </c>
      <c r="N2944" s="6" t="str">
        <f t="shared" si="45"/>
        <v>A2_R1_C2Auvergne-Rhône-Alpes2035_2050FeuillusPrivé</v>
      </c>
    </row>
    <row r="2945" spans="1:14" x14ac:dyDescent="0.3">
      <c r="A2945" t="s">
        <v>225</v>
      </c>
      <c r="B2945" t="s">
        <v>20</v>
      </c>
      <c r="C2945" t="s">
        <v>215</v>
      </c>
      <c r="D2945" t="s">
        <v>114</v>
      </c>
      <c r="E2945" t="s">
        <v>113</v>
      </c>
      <c r="F2945">
        <v>95128</v>
      </c>
      <c r="G2945">
        <v>329854</v>
      </c>
      <c r="H2945">
        <v>36854</v>
      </c>
      <c r="I2945">
        <v>1235</v>
      </c>
      <c r="J2945">
        <v>124231</v>
      </c>
      <c r="K2945">
        <v>388086</v>
      </c>
      <c r="L2945">
        <v>282370</v>
      </c>
      <c r="M2945">
        <v>878861</v>
      </c>
      <c r="N2945" s="6" t="str">
        <f t="shared" si="45"/>
        <v>A2_R1_C2Auvergne-Rhône-Alpes2035_2050FeuillusPublic</v>
      </c>
    </row>
    <row r="2946" spans="1:14" x14ac:dyDescent="0.3">
      <c r="A2946" t="s">
        <v>225</v>
      </c>
      <c r="B2946" t="s">
        <v>21</v>
      </c>
      <c r="C2946" t="s">
        <v>214</v>
      </c>
      <c r="D2946" t="s">
        <v>115</v>
      </c>
      <c r="E2946" t="s">
        <v>112</v>
      </c>
      <c r="F2946">
        <v>1876847</v>
      </c>
      <c r="G2946">
        <v>572349</v>
      </c>
      <c r="H2946">
        <v>196602</v>
      </c>
      <c r="I2946">
        <v>314263</v>
      </c>
      <c r="J2946">
        <v>51632</v>
      </c>
      <c r="K2946">
        <v>2582380</v>
      </c>
      <c r="L2946">
        <v>2191624</v>
      </c>
      <c r="M2946">
        <v>4890855</v>
      </c>
      <c r="N2946" s="6" t="str">
        <f t="shared" si="45"/>
        <v>A2_R1_C3Auvergne-Rhône-Alpes2020_2035RésineuxPrivé</v>
      </c>
    </row>
    <row r="2947" spans="1:14" x14ac:dyDescent="0.3">
      <c r="A2947" t="s">
        <v>225</v>
      </c>
      <c r="B2947" t="s">
        <v>21</v>
      </c>
      <c r="C2947" t="s">
        <v>214</v>
      </c>
      <c r="D2947" t="s">
        <v>115</v>
      </c>
      <c r="E2947" t="s">
        <v>113</v>
      </c>
      <c r="F2947">
        <v>576726</v>
      </c>
      <c r="G2947">
        <v>184624</v>
      </c>
      <c r="H2947">
        <v>284301</v>
      </c>
      <c r="I2947">
        <v>52880</v>
      </c>
      <c r="J2947">
        <v>31008</v>
      </c>
      <c r="K2947">
        <v>803423</v>
      </c>
      <c r="L2947">
        <v>672558</v>
      </c>
      <c r="M2947">
        <v>1543682</v>
      </c>
      <c r="N2947" s="6" t="str">
        <f t="shared" ref="N2947:N3010" si="46">B2947&amp;A2947&amp;C2947&amp;D2947&amp;E2947</f>
        <v>A2_R1_C3Auvergne-Rhône-Alpes2020_2035RésineuxPublic</v>
      </c>
    </row>
    <row r="2948" spans="1:14" x14ac:dyDescent="0.3">
      <c r="A2948" t="s">
        <v>225</v>
      </c>
      <c r="B2948" t="s">
        <v>21</v>
      </c>
      <c r="C2948" t="s">
        <v>214</v>
      </c>
      <c r="D2948" t="s">
        <v>114</v>
      </c>
      <c r="E2948" t="s">
        <v>112</v>
      </c>
      <c r="F2948">
        <v>264185</v>
      </c>
      <c r="G2948">
        <v>1163143</v>
      </c>
      <c r="H2948">
        <v>27808</v>
      </c>
      <c r="I2948">
        <v>209440</v>
      </c>
      <c r="J2948">
        <v>696636</v>
      </c>
      <c r="K2948">
        <v>1280326</v>
      </c>
      <c r="L2948">
        <v>2490346</v>
      </c>
      <c r="M2948">
        <v>4915421</v>
      </c>
      <c r="N2948" s="6" t="str">
        <f t="shared" si="46"/>
        <v>A2_R1_C3Auvergne-Rhône-Alpes2020_2035FeuillusPrivé</v>
      </c>
    </row>
    <row r="2949" spans="1:14" x14ac:dyDescent="0.3">
      <c r="A2949" t="s">
        <v>225</v>
      </c>
      <c r="B2949" t="s">
        <v>21</v>
      </c>
      <c r="C2949" t="s">
        <v>214</v>
      </c>
      <c r="D2949" t="s">
        <v>114</v>
      </c>
      <c r="E2949" t="s">
        <v>113</v>
      </c>
      <c r="F2949">
        <v>70254</v>
      </c>
      <c r="G2949">
        <v>248315</v>
      </c>
      <c r="H2949">
        <v>36386</v>
      </c>
      <c r="I2949">
        <v>20956</v>
      </c>
      <c r="J2949">
        <v>156444</v>
      </c>
      <c r="K2949">
        <v>293747</v>
      </c>
      <c r="L2949">
        <v>287086</v>
      </c>
      <c r="M2949">
        <v>849368</v>
      </c>
      <c r="N2949" s="6" t="str">
        <f t="shared" si="46"/>
        <v>A2_R1_C3Auvergne-Rhône-Alpes2020_2035FeuillusPublic</v>
      </c>
    </row>
    <row r="2950" spans="1:14" x14ac:dyDescent="0.3">
      <c r="A2950" t="s">
        <v>225</v>
      </c>
      <c r="B2950" t="s">
        <v>21</v>
      </c>
      <c r="C2950" t="s">
        <v>215</v>
      </c>
      <c r="D2950" t="s">
        <v>115</v>
      </c>
      <c r="E2950" t="s">
        <v>112</v>
      </c>
      <c r="F2950">
        <v>1829804</v>
      </c>
      <c r="G2950">
        <v>462140</v>
      </c>
      <c r="H2950">
        <v>107336</v>
      </c>
      <c r="I2950">
        <v>17225</v>
      </c>
      <c r="J2950">
        <v>14916</v>
      </c>
      <c r="K2950">
        <v>2405948</v>
      </c>
      <c r="L2950">
        <v>1920994</v>
      </c>
      <c r="M2950">
        <v>4342080</v>
      </c>
      <c r="N2950" s="6" t="str">
        <f t="shared" si="46"/>
        <v>A2_R1_C3Auvergne-Rhône-Alpes2035_2050RésineuxPrivé</v>
      </c>
    </row>
    <row r="2951" spans="1:14" x14ac:dyDescent="0.3">
      <c r="A2951" t="s">
        <v>225</v>
      </c>
      <c r="B2951" t="s">
        <v>21</v>
      </c>
      <c r="C2951" t="s">
        <v>215</v>
      </c>
      <c r="D2951" t="s">
        <v>115</v>
      </c>
      <c r="E2951" t="s">
        <v>113</v>
      </c>
      <c r="F2951">
        <v>543284</v>
      </c>
      <c r="G2951">
        <v>143429</v>
      </c>
      <c r="H2951">
        <v>223244</v>
      </c>
      <c r="I2951">
        <v>295</v>
      </c>
      <c r="J2951">
        <v>18504</v>
      </c>
      <c r="K2951">
        <v>721693</v>
      </c>
      <c r="L2951">
        <v>636004</v>
      </c>
      <c r="M2951">
        <v>1384860</v>
      </c>
      <c r="N2951" s="6" t="str">
        <f t="shared" si="46"/>
        <v>A2_R1_C3Auvergne-Rhône-Alpes2035_2050RésineuxPublic</v>
      </c>
    </row>
    <row r="2952" spans="1:14" x14ac:dyDescent="0.3">
      <c r="A2952" t="s">
        <v>225</v>
      </c>
      <c r="B2952" t="s">
        <v>21</v>
      </c>
      <c r="C2952" t="s">
        <v>215</v>
      </c>
      <c r="D2952" t="s">
        <v>114</v>
      </c>
      <c r="E2952" t="s">
        <v>112</v>
      </c>
      <c r="F2952">
        <v>335050</v>
      </c>
      <c r="G2952">
        <v>1191279</v>
      </c>
      <c r="H2952">
        <v>23871</v>
      </c>
      <c r="I2952">
        <v>8748</v>
      </c>
      <c r="J2952">
        <v>386835</v>
      </c>
      <c r="K2952">
        <v>1356953</v>
      </c>
      <c r="L2952">
        <v>2744518</v>
      </c>
      <c r="M2952">
        <v>4616168</v>
      </c>
      <c r="N2952" s="6" t="str">
        <f t="shared" si="46"/>
        <v>A2_R1_C3Auvergne-Rhône-Alpes2035_2050FeuillusPrivé</v>
      </c>
    </row>
    <row r="2953" spans="1:14" x14ac:dyDescent="0.3">
      <c r="A2953" t="s">
        <v>225</v>
      </c>
      <c r="B2953" t="s">
        <v>21</v>
      </c>
      <c r="C2953" t="s">
        <v>215</v>
      </c>
      <c r="D2953" t="s">
        <v>114</v>
      </c>
      <c r="E2953" t="s">
        <v>113</v>
      </c>
      <c r="F2953">
        <v>81875</v>
      </c>
      <c r="G2953">
        <v>263800</v>
      </c>
      <c r="H2953">
        <v>38838</v>
      </c>
      <c r="I2953">
        <v>1129</v>
      </c>
      <c r="J2953">
        <v>99311</v>
      </c>
      <c r="K2953">
        <v>316563</v>
      </c>
      <c r="L2953">
        <v>323241</v>
      </c>
      <c r="M2953">
        <v>803912</v>
      </c>
      <c r="N2953" s="6" t="str">
        <f t="shared" si="46"/>
        <v>A2_R1_C3Auvergne-Rhône-Alpes2035_2050FeuillusPublic</v>
      </c>
    </row>
    <row r="2954" spans="1:14" x14ac:dyDescent="0.3">
      <c r="A2954" t="s">
        <v>225</v>
      </c>
      <c r="B2954" t="s">
        <v>22</v>
      </c>
      <c r="C2954" t="s">
        <v>214</v>
      </c>
      <c r="D2954" t="s">
        <v>115</v>
      </c>
      <c r="E2954" t="s">
        <v>112</v>
      </c>
      <c r="F2954">
        <v>3460235</v>
      </c>
      <c r="G2954">
        <v>1022691</v>
      </c>
      <c r="H2954">
        <v>241435</v>
      </c>
      <c r="I2954">
        <v>235400</v>
      </c>
      <c r="J2954">
        <v>-258125</v>
      </c>
      <c r="K2954">
        <v>4720602</v>
      </c>
      <c r="L2954">
        <v>1436100</v>
      </c>
      <c r="M2954">
        <v>5226004</v>
      </c>
      <c r="N2954" s="6" t="str">
        <f t="shared" si="46"/>
        <v>A2_R2_C1Auvergne-Rhône-Alpes2020_2035RésineuxPrivé</v>
      </c>
    </row>
    <row r="2955" spans="1:14" x14ac:dyDescent="0.3">
      <c r="A2955" t="s">
        <v>225</v>
      </c>
      <c r="B2955" t="s">
        <v>22</v>
      </c>
      <c r="C2955" t="s">
        <v>214</v>
      </c>
      <c r="D2955" t="s">
        <v>115</v>
      </c>
      <c r="E2955" t="s">
        <v>113</v>
      </c>
      <c r="F2955">
        <v>873329</v>
      </c>
      <c r="G2955">
        <v>267391</v>
      </c>
      <c r="H2955">
        <v>253422</v>
      </c>
      <c r="I2955">
        <v>39667</v>
      </c>
      <c r="J2955">
        <v>23918</v>
      </c>
      <c r="K2955">
        <v>1201766</v>
      </c>
      <c r="L2955">
        <v>420595</v>
      </c>
      <c r="M2955">
        <v>1665303</v>
      </c>
      <c r="N2955" s="6" t="str">
        <f t="shared" si="46"/>
        <v>A2_R2_C1Auvergne-Rhône-Alpes2020_2035RésineuxPublic</v>
      </c>
    </row>
    <row r="2956" spans="1:14" x14ac:dyDescent="0.3">
      <c r="A2956" t="s">
        <v>225</v>
      </c>
      <c r="B2956" t="s">
        <v>22</v>
      </c>
      <c r="C2956" t="s">
        <v>214</v>
      </c>
      <c r="D2956" t="s">
        <v>114</v>
      </c>
      <c r="E2956" t="s">
        <v>112</v>
      </c>
      <c r="F2956">
        <v>406029</v>
      </c>
      <c r="G2956">
        <v>1845347</v>
      </c>
      <c r="H2956">
        <v>45762</v>
      </c>
      <c r="I2956">
        <v>69231</v>
      </c>
      <c r="J2956">
        <v>983634</v>
      </c>
      <c r="K2956">
        <v>2018771</v>
      </c>
      <c r="L2956">
        <v>1687054</v>
      </c>
      <c r="M2956">
        <v>5406648</v>
      </c>
      <c r="N2956" s="6" t="str">
        <f t="shared" si="46"/>
        <v>A2_R2_C1Auvergne-Rhône-Alpes2020_2035FeuillusPrivé</v>
      </c>
    </row>
    <row r="2957" spans="1:14" x14ac:dyDescent="0.3">
      <c r="A2957" t="s">
        <v>225</v>
      </c>
      <c r="B2957" t="s">
        <v>22</v>
      </c>
      <c r="C2957" t="s">
        <v>214</v>
      </c>
      <c r="D2957" t="s">
        <v>114</v>
      </c>
      <c r="E2957" t="s">
        <v>113</v>
      </c>
      <c r="F2957">
        <v>92900</v>
      </c>
      <c r="G2957">
        <v>357426</v>
      </c>
      <c r="H2957">
        <v>28298</v>
      </c>
      <c r="I2957">
        <v>14707</v>
      </c>
      <c r="J2957">
        <v>179196</v>
      </c>
      <c r="K2957">
        <v>412692</v>
      </c>
      <c r="L2957">
        <v>196459</v>
      </c>
      <c r="M2957">
        <v>920769</v>
      </c>
      <c r="N2957" s="6" t="str">
        <f t="shared" si="46"/>
        <v>A2_R2_C1Auvergne-Rhône-Alpes2020_2035FeuillusPublic</v>
      </c>
    </row>
    <row r="2958" spans="1:14" x14ac:dyDescent="0.3">
      <c r="A2958" t="s">
        <v>225</v>
      </c>
      <c r="B2958" t="s">
        <v>22</v>
      </c>
      <c r="C2958" t="s">
        <v>215</v>
      </c>
      <c r="D2958" t="s">
        <v>115</v>
      </c>
      <c r="E2958" t="s">
        <v>112</v>
      </c>
      <c r="F2958">
        <v>4181516</v>
      </c>
      <c r="G2958">
        <v>1134887</v>
      </c>
      <c r="H2958">
        <v>213288</v>
      </c>
      <c r="I2958">
        <v>4416</v>
      </c>
      <c r="J2958">
        <v>-439477</v>
      </c>
      <c r="K2958">
        <v>5578423</v>
      </c>
      <c r="L2958">
        <v>618321</v>
      </c>
      <c r="M2958">
        <v>4692375</v>
      </c>
      <c r="N2958" s="6" t="str">
        <f t="shared" si="46"/>
        <v>A2_R2_C1Auvergne-Rhône-Alpes2035_2050RésineuxPrivé</v>
      </c>
    </row>
    <row r="2959" spans="1:14" x14ac:dyDescent="0.3">
      <c r="A2959" t="s">
        <v>225</v>
      </c>
      <c r="B2959" t="s">
        <v>22</v>
      </c>
      <c r="C2959" t="s">
        <v>215</v>
      </c>
      <c r="D2959" t="s">
        <v>115</v>
      </c>
      <c r="E2959" t="s">
        <v>113</v>
      </c>
      <c r="F2959">
        <v>1008902</v>
      </c>
      <c r="G2959">
        <v>280983</v>
      </c>
      <c r="H2959">
        <v>200611</v>
      </c>
      <c r="I2959">
        <v>0</v>
      </c>
      <c r="J2959">
        <v>6220</v>
      </c>
      <c r="K2959">
        <v>1354234</v>
      </c>
      <c r="L2959">
        <v>234572</v>
      </c>
      <c r="M2959">
        <v>1575778</v>
      </c>
      <c r="N2959" s="6" t="str">
        <f t="shared" si="46"/>
        <v>A2_R2_C1Auvergne-Rhône-Alpes2035_2050RésineuxPublic</v>
      </c>
    </row>
    <row r="2960" spans="1:14" x14ac:dyDescent="0.3">
      <c r="A2960" t="s">
        <v>225</v>
      </c>
      <c r="B2960" t="s">
        <v>22</v>
      </c>
      <c r="C2960" t="s">
        <v>215</v>
      </c>
      <c r="D2960" t="s">
        <v>114</v>
      </c>
      <c r="E2960" t="s">
        <v>112</v>
      </c>
      <c r="F2960">
        <v>648366</v>
      </c>
      <c r="G2960">
        <v>2770290</v>
      </c>
      <c r="H2960">
        <v>100774</v>
      </c>
      <c r="I2960">
        <v>3034</v>
      </c>
      <c r="J2960">
        <v>817015</v>
      </c>
      <c r="K2960">
        <v>3030973</v>
      </c>
      <c r="L2960">
        <v>1318330</v>
      </c>
      <c r="M2960">
        <v>5728504</v>
      </c>
      <c r="N2960" s="6" t="str">
        <f t="shared" si="46"/>
        <v>A2_R2_C1Auvergne-Rhône-Alpes2035_2050FeuillusPrivé</v>
      </c>
    </row>
    <row r="2961" spans="1:14" x14ac:dyDescent="0.3">
      <c r="A2961" t="s">
        <v>225</v>
      </c>
      <c r="B2961" t="s">
        <v>22</v>
      </c>
      <c r="C2961" t="s">
        <v>215</v>
      </c>
      <c r="D2961" t="s">
        <v>114</v>
      </c>
      <c r="E2961" t="s">
        <v>113</v>
      </c>
      <c r="F2961">
        <v>118423</v>
      </c>
      <c r="G2961">
        <v>452031</v>
      </c>
      <c r="H2961">
        <v>24678</v>
      </c>
      <c r="I2961">
        <v>0</v>
      </c>
      <c r="J2961">
        <v>163062</v>
      </c>
      <c r="K2961">
        <v>518126</v>
      </c>
      <c r="L2961">
        <v>156405</v>
      </c>
      <c r="M2961">
        <v>957236</v>
      </c>
      <c r="N2961" s="6" t="str">
        <f t="shared" si="46"/>
        <v>A2_R2_C1Auvergne-Rhône-Alpes2035_2050FeuillusPublic</v>
      </c>
    </row>
    <row r="2962" spans="1:14" x14ac:dyDescent="0.3">
      <c r="A2962" t="s">
        <v>225</v>
      </c>
      <c r="B2962" t="s">
        <v>23</v>
      </c>
      <c r="C2962" t="s">
        <v>214</v>
      </c>
      <c r="D2962" t="s">
        <v>115</v>
      </c>
      <c r="E2962" t="s">
        <v>112</v>
      </c>
      <c r="F2962">
        <v>3460235</v>
      </c>
      <c r="G2962">
        <v>1022691</v>
      </c>
      <c r="H2962">
        <v>241435</v>
      </c>
      <c r="I2962">
        <v>235400</v>
      </c>
      <c r="J2962">
        <v>-258125</v>
      </c>
      <c r="K2962">
        <v>4720602</v>
      </c>
      <c r="L2962">
        <v>1436100</v>
      </c>
      <c r="M2962">
        <v>5226004</v>
      </c>
      <c r="N2962" s="6" t="str">
        <f t="shared" si="46"/>
        <v>A2_R2_C2Auvergne-Rhône-Alpes2020_2035RésineuxPrivé</v>
      </c>
    </row>
    <row r="2963" spans="1:14" x14ac:dyDescent="0.3">
      <c r="A2963" t="s">
        <v>225</v>
      </c>
      <c r="B2963" t="s">
        <v>23</v>
      </c>
      <c r="C2963" t="s">
        <v>214</v>
      </c>
      <c r="D2963" t="s">
        <v>115</v>
      </c>
      <c r="E2963" t="s">
        <v>113</v>
      </c>
      <c r="F2963">
        <v>873329</v>
      </c>
      <c r="G2963">
        <v>267391</v>
      </c>
      <c r="H2963">
        <v>253422</v>
      </c>
      <c r="I2963">
        <v>39667</v>
      </c>
      <c r="J2963">
        <v>23918</v>
      </c>
      <c r="K2963">
        <v>1201766</v>
      </c>
      <c r="L2963">
        <v>420595</v>
      </c>
      <c r="M2963">
        <v>1665303</v>
      </c>
      <c r="N2963" s="6" t="str">
        <f t="shared" si="46"/>
        <v>A2_R2_C2Auvergne-Rhône-Alpes2020_2035RésineuxPublic</v>
      </c>
    </row>
    <row r="2964" spans="1:14" x14ac:dyDescent="0.3">
      <c r="A2964" t="s">
        <v>225</v>
      </c>
      <c r="B2964" t="s">
        <v>23</v>
      </c>
      <c r="C2964" t="s">
        <v>214</v>
      </c>
      <c r="D2964" t="s">
        <v>114</v>
      </c>
      <c r="E2964" t="s">
        <v>112</v>
      </c>
      <c r="F2964">
        <v>406029</v>
      </c>
      <c r="G2964">
        <v>1845347</v>
      </c>
      <c r="H2964">
        <v>45762</v>
      </c>
      <c r="I2964">
        <v>69231</v>
      </c>
      <c r="J2964">
        <v>983634</v>
      </c>
      <c r="K2964">
        <v>2018771</v>
      </c>
      <c r="L2964">
        <v>1687054</v>
      </c>
      <c r="M2964">
        <v>5406648</v>
      </c>
      <c r="N2964" s="6" t="str">
        <f t="shared" si="46"/>
        <v>A2_R2_C2Auvergne-Rhône-Alpes2020_2035FeuillusPrivé</v>
      </c>
    </row>
    <row r="2965" spans="1:14" x14ac:dyDescent="0.3">
      <c r="A2965" t="s">
        <v>225</v>
      </c>
      <c r="B2965" t="s">
        <v>23</v>
      </c>
      <c r="C2965" t="s">
        <v>214</v>
      </c>
      <c r="D2965" t="s">
        <v>114</v>
      </c>
      <c r="E2965" t="s">
        <v>113</v>
      </c>
      <c r="F2965">
        <v>92900</v>
      </c>
      <c r="G2965">
        <v>357426</v>
      </c>
      <c r="H2965">
        <v>28298</v>
      </c>
      <c r="I2965">
        <v>14707</v>
      </c>
      <c r="J2965">
        <v>179196</v>
      </c>
      <c r="K2965">
        <v>412692</v>
      </c>
      <c r="L2965">
        <v>196459</v>
      </c>
      <c r="M2965">
        <v>920769</v>
      </c>
      <c r="N2965" s="6" t="str">
        <f t="shared" si="46"/>
        <v>A2_R2_C2Auvergne-Rhône-Alpes2020_2035FeuillusPublic</v>
      </c>
    </row>
    <row r="2966" spans="1:14" x14ac:dyDescent="0.3">
      <c r="A2966" t="s">
        <v>225</v>
      </c>
      <c r="B2966" t="s">
        <v>23</v>
      </c>
      <c r="C2966" t="s">
        <v>215</v>
      </c>
      <c r="D2966" t="s">
        <v>115</v>
      </c>
      <c r="E2966" t="s">
        <v>112</v>
      </c>
      <c r="F2966">
        <v>2421231</v>
      </c>
      <c r="G2966">
        <v>638319</v>
      </c>
      <c r="H2966">
        <v>154255</v>
      </c>
      <c r="I2966">
        <v>4336</v>
      </c>
      <c r="J2966">
        <v>-96052</v>
      </c>
      <c r="K2966">
        <v>3216239</v>
      </c>
      <c r="L2966">
        <v>1474652</v>
      </c>
      <c r="M2966">
        <v>4342791</v>
      </c>
      <c r="N2966" s="6" t="str">
        <f t="shared" si="46"/>
        <v>A2_R2_C2Auvergne-Rhône-Alpes2035_2050RésineuxPrivé</v>
      </c>
    </row>
    <row r="2967" spans="1:14" x14ac:dyDescent="0.3">
      <c r="A2967" t="s">
        <v>225</v>
      </c>
      <c r="B2967" t="s">
        <v>23</v>
      </c>
      <c r="C2967" t="s">
        <v>215</v>
      </c>
      <c r="D2967" t="s">
        <v>115</v>
      </c>
      <c r="E2967" t="s">
        <v>113</v>
      </c>
      <c r="F2967">
        <v>690848</v>
      </c>
      <c r="G2967">
        <v>189376</v>
      </c>
      <c r="H2967">
        <v>245898</v>
      </c>
      <c r="I2967">
        <v>0</v>
      </c>
      <c r="J2967">
        <v>10594</v>
      </c>
      <c r="K2967">
        <v>925111</v>
      </c>
      <c r="L2967">
        <v>527915</v>
      </c>
      <c r="M2967">
        <v>1454154</v>
      </c>
      <c r="N2967" s="6" t="str">
        <f t="shared" si="46"/>
        <v>A2_R2_C2Auvergne-Rhône-Alpes2035_2050RésineuxPublic</v>
      </c>
    </row>
    <row r="2968" spans="1:14" x14ac:dyDescent="0.3">
      <c r="A2968" t="s">
        <v>225</v>
      </c>
      <c r="B2968" t="s">
        <v>23</v>
      </c>
      <c r="C2968" t="s">
        <v>215</v>
      </c>
      <c r="D2968" t="s">
        <v>114</v>
      </c>
      <c r="E2968" t="s">
        <v>112</v>
      </c>
      <c r="F2968">
        <v>415014</v>
      </c>
      <c r="G2968">
        <v>1617597</v>
      </c>
      <c r="H2968">
        <v>43949</v>
      </c>
      <c r="I2968">
        <v>3002</v>
      </c>
      <c r="J2968">
        <v>569571</v>
      </c>
      <c r="K2968">
        <v>1807270</v>
      </c>
      <c r="L2968">
        <v>2489511</v>
      </c>
      <c r="M2968">
        <v>5163663</v>
      </c>
      <c r="N2968" s="6" t="str">
        <f t="shared" si="46"/>
        <v>A2_R2_C2Auvergne-Rhône-Alpes2035_2050FeuillusPrivé</v>
      </c>
    </row>
    <row r="2969" spans="1:14" x14ac:dyDescent="0.3">
      <c r="A2969" t="s">
        <v>225</v>
      </c>
      <c r="B2969" t="s">
        <v>23</v>
      </c>
      <c r="C2969" t="s">
        <v>215</v>
      </c>
      <c r="D2969" t="s">
        <v>114</v>
      </c>
      <c r="E2969" t="s">
        <v>113</v>
      </c>
      <c r="F2969">
        <v>91031</v>
      </c>
      <c r="G2969">
        <v>317832</v>
      </c>
      <c r="H2969">
        <v>36477</v>
      </c>
      <c r="I2969">
        <v>0</v>
      </c>
      <c r="J2969">
        <v>131701</v>
      </c>
      <c r="K2969">
        <v>373384</v>
      </c>
      <c r="L2969">
        <v>282757</v>
      </c>
      <c r="M2969">
        <v>878493</v>
      </c>
      <c r="N2969" s="6" t="str">
        <f t="shared" si="46"/>
        <v>A2_R2_C2Auvergne-Rhône-Alpes2035_2050FeuillusPublic</v>
      </c>
    </row>
    <row r="2970" spans="1:14" x14ac:dyDescent="0.3">
      <c r="A2970" t="s">
        <v>225</v>
      </c>
      <c r="B2970" t="s">
        <v>24</v>
      </c>
      <c r="C2970" t="s">
        <v>214</v>
      </c>
      <c r="D2970" t="s">
        <v>115</v>
      </c>
      <c r="E2970" t="s">
        <v>112</v>
      </c>
      <c r="F2970">
        <v>1904338</v>
      </c>
      <c r="G2970">
        <v>578825</v>
      </c>
      <c r="H2970">
        <v>195729</v>
      </c>
      <c r="I2970">
        <v>241187</v>
      </c>
      <c r="J2970">
        <v>32329</v>
      </c>
      <c r="K2970">
        <v>2616958</v>
      </c>
      <c r="L2970">
        <v>2176670</v>
      </c>
      <c r="M2970">
        <v>4853603</v>
      </c>
      <c r="N2970" s="6" t="str">
        <f t="shared" si="46"/>
        <v>A2_R2_C3Auvergne-Rhône-Alpes2020_2035RésineuxPrivé</v>
      </c>
    </row>
    <row r="2971" spans="1:14" x14ac:dyDescent="0.3">
      <c r="A2971" t="s">
        <v>225</v>
      </c>
      <c r="B2971" t="s">
        <v>24</v>
      </c>
      <c r="C2971" t="s">
        <v>214</v>
      </c>
      <c r="D2971" t="s">
        <v>115</v>
      </c>
      <c r="E2971" t="s">
        <v>113</v>
      </c>
      <c r="F2971">
        <v>583195</v>
      </c>
      <c r="G2971">
        <v>184492</v>
      </c>
      <c r="H2971">
        <v>287276</v>
      </c>
      <c r="I2971">
        <v>39703</v>
      </c>
      <c r="J2971">
        <v>28629</v>
      </c>
      <c r="K2971">
        <v>809769</v>
      </c>
      <c r="L2971">
        <v>669059</v>
      </c>
      <c r="M2971">
        <v>1540262</v>
      </c>
      <c r="N2971" s="6" t="str">
        <f t="shared" si="46"/>
        <v>A2_R2_C3Auvergne-Rhône-Alpes2020_2035RésineuxPublic</v>
      </c>
    </row>
    <row r="2972" spans="1:14" x14ac:dyDescent="0.3">
      <c r="A2972" t="s">
        <v>225</v>
      </c>
      <c r="B2972" t="s">
        <v>24</v>
      </c>
      <c r="C2972" t="s">
        <v>214</v>
      </c>
      <c r="D2972" t="s">
        <v>114</v>
      </c>
      <c r="E2972" t="s">
        <v>112</v>
      </c>
      <c r="F2972">
        <v>278684</v>
      </c>
      <c r="G2972">
        <v>1202070</v>
      </c>
      <c r="H2972">
        <v>27626</v>
      </c>
      <c r="I2972">
        <v>67496</v>
      </c>
      <c r="J2972">
        <v>674284</v>
      </c>
      <c r="K2972">
        <v>1333538</v>
      </c>
      <c r="L2972">
        <v>2481656</v>
      </c>
      <c r="M2972">
        <v>4913124</v>
      </c>
      <c r="N2972" s="6" t="str">
        <f t="shared" si="46"/>
        <v>A2_R2_C3Auvergne-Rhône-Alpes2020_2035FeuillusPrivé</v>
      </c>
    </row>
    <row r="2973" spans="1:14" x14ac:dyDescent="0.3">
      <c r="A2973" t="s">
        <v>225</v>
      </c>
      <c r="B2973" t="s">
        <v>24</v>
      </c>
      <c r="C2973" t="s">
        <v>214</v>
      </c>
      <c r="D2973" t="s">
        <v>114</v>
      </c>
      <c r="E2973" t="s">
        <v>113</v>
      </c>
      <c r="F2973">
        <v>71748</v>
      </c>
      <c r="G2973">
        <v>259135</v>
      </c>
      <c r="H2973">
        <v>36244</v>
      </c>
      <c r="I2973">
        <v>14585</v>
      </c>
      <c r="J2973">
        <v>150072</v>
      </c>
      <c r="K2973">
        <v>304815</v>
      </c>
      <c r="L2973">
        <v>285677</v>
      </c>
      <c r="M2973">
        <v>848159</v>
      </c>
      <c r="N2973" s="6" t="str">
        <f t="shared" si="46"/>
        <v>A2_R2_C3Auvergne-Rhône-Alpes2020_2035FeuillusPublic</v>
      </c>
    </row>
    <row r="2974" spans="1:14" x14ac:dyDescent="0.3">
      <c r="A2974" t="s">
        <v>225</v>
      </c>
      <c r="B2974" t="s">
        <v>24</v>
      </c>
      <c r="C2974" t="s">
        <v>215</v>
      </c>
      <c r="D2974" t="s">
        <v>115</v>
      </c>
      <c r="E2974" t="s">
        <v>112</v>
      </c>
      <c r="F2974">
        <v>1655512</v>
      </c>
      <c r="G2974">
        <v>424066</v>
      </c>
      <c r="H2974">
        <v>90170</v>
      </c>
      <c r="I2974">
        <v>3726</v>
      </c>
      <c r="J2974">
        <v>58295</v>
      </c>
      <c r="K2974">
        <v>2181130</v>
      </c>
      <c r="L2974">
        <v>1902561</v>
      </c>
      <c r="M2974">
        <v>4259757</v>
      </c>
      <c r="N2974" s="6" t="str">
        <f t="shared" si="46"/>
        <v>A2_R2_C3Auvergne-Rhône-Alpes2035_2050RésineuxPrivé</v>
      </c>
    </row>
    <row r="2975" spans="1:14" x14ac:dyDescent="0.3">
      <c r="A2975" t="s">
        <v>225</v>
      </c>
      <c r="B2975" t="s">
        <v>24</v>
      </c>
      <c r="C2975" t="s">
        <v>215</v>
      </c>
      <c r="D2975" t="s">
        <v>115</v>
      </c>
      <c r="E2975" t="s">
        <v>113</v>
      </c>
      <c r="F2975">
        <v>513994</v>
      </c>
      <c r="G2975">
        <v>135951</v>
      </c>
      <c r="H2975">
        <v>207501</v>
      </c>
      <c r="I2975">
        <v>0</v>
      </c>
      <c r="J2975">
        <v>20655</v>
      </c>
      <c r="K2975">
        <v>683123</v>
      </c>
      <c r="L2975">
        <v>655573</v>
      </c>
      <c r="M2975">
        <v>1373881</v>
      </c>
      <c r="N2975" s="6" t="str">
        <f t="shared" si="46"/>
        <v>A2_R2_C3Auvergne-Rhône-Alpes2035_2050RésineuxPublic</v>
      </c>
    </row>
    <row r="2976" spans="1:14" x14ac:dyDescent="0.3">
      <c r="A2976" t="s">
        <v>225</v>
      </c>
      <c r="B2976" t="s">
        <v>24</v>
      </c>
      <c r="C2976" t="s">
        <v>215</v>
      </c>
      <c r="D2976" t="s">
        <v>114</v>
      </c>
      <c r="E2976" t="s">
        <v>112</v>
      </c>
      <c r="F2976">
        <v>318797</v>
      </c>
      <c r="G2976">
        <v>1145626</v>
      </c>
      <c r="H2976">
        <v>21375</v>
      </c>
      <c r="I2976">
        <v>2741</v>
      </c>
      <c r="J2976">
        <v>409091</v>
      </c>
      <c r="K2976">
        <v>1301741</v>
      </c>
      <c r="L2976">
        <v>2752029</v>
      </c>
      <c r="M2976">
        <v>4609220</v>
      </c>
      <c r="N2976" s="6" t="str">
        <f t="shared" si="46"/>
        <v>A2_R2_C3Auvergne-Rhône-Alpes2035_2050FeuillusPrivé</v>
      </c>
    </row>
    <row r="2977" spans="1:14" x14ac:dyDescent="0.3">
      <c r="A2977" t="s">
        <v>225</v>
      </c>
      <c r="B2977" t="s">
        <v>24</v>
      </c>
      <c r="C2977" t="s">
        <v>215</v>
      </c>
      <c r="D2977" t="s">
        <v>114</v>
      </c>
      <c r="E2977" t="s">
        <v>113</v>
      </c>
      <c r="F2977">
        <v>80126</v>
      </c>
      <c r="G2977">
        <v>258165</v>
      </c>
      <c r="H2977">
        <v>37531</v>
      </c>
      <c r="I2977">
        <v>0</v>
      </c>
      <c r="J2977">
        <v>101762</v>
      </c>
      <c r="K2977">
        <v>309814</v>
      </c>
      <c r="L2977">
        <v>323248</v>
      </c>
      <c r="M2977">
        <v>802143</v>
      </c>
      <c r="N2977" s="6" t="str">
        <f t="shared" si="46"/>
        <v>A2_R2_C3Auvergne-Rhône-Alpes2035_2050FeuillusPublic</v>
      </c>
    </row>
    <row r="2978" spans="1:14" x14ac:dyDescent="0.3">
      <c r="A2978" t="s">
        <v>225</v>
      </c>
      <c r="B2978" t="s">
        <v>25</v>
      </c>
      <c r="C2978" t="s">
        <v>214</v>
      </c>
      <c r="D2978" t="s">
        <v>115</v>
      </c>
      <c r="E2978" t="s">
        <v>112</v>
      </c>
      <c r="F2978">
        <v>4324135</v>
      </c>
      <c r="G2978">
        <v>1310005</v>
      </c>
      <c r="H2978">
        <v>327590</v>
      </c>
      <c r="I2978">
        <v>302034</v>
      </c>
      <c r="J2978">
        <v>-604789</v>
      </c>
      <c r="K2978">
        <v>5924871</v>
      </c>
      <c r="L2978">
        <v>1308983</v>
      </c>
      <c r="M2978">
        <v>5175543</v>
      </c>
      <c r="N2978" s="6" t="str">
        <f t="shared" si="46"/>
        <v>A3_R1_C1Auvergne-Rhône-Alpes2020_2035RésineuxPrivé</v>
      </c>
    </row>
    <row r="2979" spans="1:14" x14ac:dyDescent="0.3">
      <c r="A2979" t="s">
        <v>225</v>
      </c>
      <c r="B2979" t="s">
        <v>25</v>
      </c>
      <c r="C2979" t="s">
        <v>214</v>
      </c>
      <c r="D2979" t="s">
        <v>115</v>
      </c>
      <c r="E2979" t="s">
        <v>113</v>
      </c>
      <c r="F2979">
        <v>953212</v>
      </c>
      <c r="G2979">
        <v>295739</v>
      </c>
      <c r="H2979">
        <v>278314</v>
      </c>
      <c r="I2979">
        <v>52994</v>
      </c>
      <c r="J2979">
        <v>-1980</v>
      </c>
      <c r="K2979">
        <v>1315905</v>
      </c>
      <c r="L2979">
        <v>388077</v>
      </c>
      <c r="M2979">
        <v>1660246</v>
      </c>
      <c r="N2979" s="6" t="str">
        <f t="shared" si="46"/>
        <v>A3_R1_C1Auvergne-Rhône-Alpes2020_2035RésineuxPublic</v>
      </c>
    </row>
    <row r="2980" spans="1:14" x14ac:dyDescent="0.3">
      <c r="A2980" t="s">
        <v>225</v>
      </c>
      <c r="B2980" t="s">
        <v>25</v>
      </c>
      <c r="C2980" t="s">
        <v>214</v>
      </c>
      <c r="D2980" t="s">
        <v>114</v>
      </c>
      <c r="E2980" t="s">
        <v>112</v>
      </c>
      <c r="F2980">
        <v>519206</v>
      </c>
      <c r="G2980">
        <v>2511270</v>
      </c>
      <c r="H2980">
        <v>98173</v>
      </c>
      <c r="I2980">
        <v>209797</v>
      </c>
      <c r="J2980">
        <v>614246</v>
      </c>
      <c r="K2980">
        <v>2705929</v>
      </c>
      <c r="L2980">
        <v>1615182</v>
      </c>
      <c r="M2980">
        <v>5352840</v>
      </c>
      <c r="N2980" s="6" t="str">
        <f t="shared" si="46"/>
        <v>A3_R1_C1Auvergne-Rhône-Alpes2020_2035FeuillusPrivé</v>
      </c>
    </row>
    <row r="2981" spans="1:14" x14ac:dyDescent="0.3">
      <c r="A2981" t="s">
        <v>225</v>
      </c>
      <c r="B2981" t="s">
        <v>25</v>
      </c>
      <c r="C2981" t="s">
        <v>214</v>
      </c>
      <c r="D2981" t="s">
        <v>114</v>
      </c>
      <c r="E2981" t="s">
        <v>113</v>
      </c>
      <c r="F2981">
        <v>100905</v>
      </c>
      <c r="G2981">
        <v>398285</v>
      </c>
      <c r="H2981">
        <v>30470</v>
      </c>
      <c r="I2981">
        <v>20988</v>
      </c>
      <c r="J2981">
        <v>155567</v>
      </c>
      <c r="K2981">
        <v>456438</v>
      </c>
      <c r="L2981">
        <v>193498</v>
      </c>
      <c r="M2981">
        <v>918729</v>
      </c>
      <c r="N2981" s="6" t="str">
        <f t="shared" si="46"/>
        <v>A3_R1_C1Auvergne-Rhône-Alpes2020_2035FeuillusPublic</v>
      </c>
    </row>
    <row r="2982" spans="1:14" x14ac:dyDescent="0.3">
      <c r="A2982" t="s">
        <v>225</v>
      </c>
      <c r="B2982" t="s">
        <v>25</v>
      </c>
      <c r="C2982" t="s">
        <v>215</v>
      </c>
      <c r="D2982" t="s">
        <v>115</v>
      </c>
      <c r="E2982" t="s">
        <v>112</v>
      </c>
      <c r="F2982">
        <v>5005483</v>
      </c>
      <c r="G2982">
        <v>1494283</v>
      </c>
      <c r="H2982">
        <v>317768</v>
      </c>
      <c r="I2982">
        <v>20618</v>
      </c>
      <c r="J2982">
        <v>-852937</v>
      </c>
      <c r="K2982">
        <v>6806343</v>
      </c>
      <c r="L2982">
        <v>391656</v>
      </c>
      <c r="M2982">
        <v>4381398</v>
      </c>
      <c r="N2982" s="6" t="str">
        <f t="shared" si="46"/>
        <v>A3_R1_C1Auvergne-Rhône-Alpes2035_2050RésineuxPrivé</v>
      </c>
    </row>
    <row r="2983" spans="1:14" x14ac:dyDescent="0.3">
      <c r="A2983" t="s">
        <v>225</v>
      </c>
      <c r="B2983" t="s">
        <v>25</v>
      </c>
      <c r="C2983" t="s">
        <v>215</v>
      </c>
      <c r="D2983" t="s">
        <v>115</v>
      </c>
      <c r="E2983" t="s">
        <v>113</v>
      </c>
      <c r="F2983">
        <v>1042959</v>
      </c>
      <c r="G2983">
        <v>297421</v>
      </c>
      <c r="H2983">
        <v>233770</v>
      </c>
      <c r="I2983">
        <v>355</v>
      </c>
      <c r="J2983">
        <v>298</v>
      </c>
      <c r="K2983">
        <v>1407675</v>
      </c>
      <c r="L2983">
        <v>190933</v>
      </c>
      <c r="M2983">
        <v>1563163</v>
      </c>
      <c r="N2983" s="6" t="str">
        <f t="shared" si="46"/>
        <v>A3_R1_C1Auvergne-Rhône-Alpes2035_2050RésineuxPublic</v>
      </c>
    </row>
    <row r="2984" spans="1:14" x14ac:dyDescent="0.3">
      <c r="A2984" t="s">
        <v>225</v>
      </c>
      <c r="B2984" t="s">
        <v>25</v>
      </c>
      <c r="C2984" t="s">
        <v>215</v>
      </c>
      <c r="D2984" t="s">
        <v>114</v>
      </c>
      <c r="E2984" t="s">
        <v>112</v>
      </c>
      <c r="F2984">
        <v>949976</v>
      </c>
      <c r="G2984">
        <v>4325832</v>
      </c>
      <c r="H2984">
        <v>290800</v>
      </c>
      <c r="I2984">
        <v>9681</v>
      </c>
      <c r="J2984">
        <v>-91471</v>
      </c>
      <c r="K2984">
        <v>4692709</v>
      </c>
      <c r="L2984">
        <v>992411</v>
      </c>
      <c r="M2984">
        <v>5405898</v>
      </c>
      <c r="N2984" s="6" t="str">
        <f t="shared" si="46"/>
        <v>A3_R1_C1Auvergne-Rhône-Alpes2035_2050FeuillusPrivé</v>
      </c>
    </row>
    <row r="2985" spans="1:14" x14ac:dyDescent="0.3">
      <c r="A2985" t="s">
        <v>225</v>
      </c>
      <c r="B2985" t="s">
        <v>25</v>
      </c>
      <c r="C2985" t="s">
        <v>215</v>
      </c>
      <c r="D2985" t="s">
        <v>114</v>
      </c>
      <c r="E2985" t="s">
        <v>113</v>
      </c>
      <c r="F2985">
        <v>144105</v>
      </c>
      <c r="G2985">
        <v>554796</v>
      </c>
      <c r="H2985">
        <v>27972</v>
      </c>
      <c r="I2985">
        <v>1248</v>
      </c>
      <c r="J2985">
        <v>97027</v>
      </c>
      <c r="K2985">
        <v>634387</v>
      </c>
      <c r="L2985">
        <v>145609</v>
      </c>
      <c r="M2985">
        <v>940953</v>
      </c>
      <c r="N2985" s="6" t="str">
        <f t="shared" si="46"/>
        <v>A3_R1_C1Auvergne-Rhône-Alpes2035_2050FeuillusPublic</v>
      </c>
    </row>
    <row r="2986" spans="1:14" x14ac:dyDescent="0.3">
      <c r="A2986" t="s">
        <v>225</v>
      </c>
      <c r="B2986" t="s">
        <v>26</v>
      </c>
      <c r="C2986" t="s">
        <v>214</v>
      </c>
      <c r="D2986" t="s">
        <v>115</v>
      </c>
      <c r="E2986" t="s">
        <v>112</v>
      </c>
      <c r="F2986">
        <v>4324135</v>
      </c>
      <c r="G2986">
        <v>1310005</v>
      </c>
      <c r="H2986">
        <v>327590</v>
      </c>
      <c r="I2986">
        <v>302034</v>
      </c>
      <c r="J2986">
        <v>-604789</v>
      </c>
      <c r="K2986">
        <v>5924871</v>
      </c>
      <c r="L2986">
        <v>1308983</v>
      </c>
      <c r="M2986">
        <v>5175543</v>
      </c>
      <c r="N2986" s="6" t="str">
        <f t="shared" si="46"/>
        <v>A3_R1_C2Auvergne-Rhône-Alpes2020_2035RésineuxPrivé</v>
      </c>
    </row>
    <row r="2987" spans="1:14" x14ac:dyDescent="0.3">
      <c r="A2987" t="s">
        <v>225</v>
      </c>
      <c r="B2987" t="s">
        <v>26</v>
      </c>
      <c r="C2987" t="s">
        <v>214</v>
      </c>
      <c r="D2987" t="s">
        <v>115</v>
      </c>
      <c r="E2987" t="s">
        <v>113</v>
      </c>
      <c r="F2987">
        <v>953212</v>
      </c>
      <c r="G2987">
        <v>295739</v>
      </c>
      <c r="H2987">
        <v>278314</v>
      </c>
      <c r="I2987">
        <v>52994</v>
      </c>
      <c r="J2987">
        <v>-1980</v>
      </c>
      <c r="K2987">
        <v>1315905</v>
      </c>
      <c r="L2987">
        <v>388077</v>
      </c>
      <c r="M2987">
        <v>1660246</v>
      </c>
      <c r="N2987" s="6" t="str">
        <f t="shared" si="46"/>
        <v>A3_R1_C2Auvergne-Rhône-Alpes2020_2035RésineuxPublic</v>
      </c>
    </row>
    <row r="2988" spans="1:14" x14ac:dyDescent="0.3">
      <c r="A2988" t="s">
        <v>225</v>
      </c>
      <c r="B2988" t="s">
        <v>26</v>
      </c>
      <c r="C2988" t="s">
        <v>214</v>
      </c>
      <c r="D2988" t="s">
        <v>114</v>
      </c>
      <c r="E2988" t="s">
        <v>112</v>
      </c>
      <c r="F2988">
        <v>519206</v>
      </c>
      <c r="G2988">
        <v>2511270</v>
      </c>
      <c r="H2988">
        <v>98173</v>
      </c>
      <c r="I2988">
        <v>209797</v>
      </c>
      <c r="J2988">
        <v>614246</v>
      </c>
      <c r="K2988">
        <v>2705929</v>
      </c>
      <c r="L2988">
        <v>1615182</v>
      </c>
      <c r="M2988">
        <v>5352840</v>
      </c>
      <c r="N2988" s="6" t="str">
        <f t="shared" si="46"/>
        <v>A3_R1_C2Auvergne-Rhône-Alpes2020_2035FeuillusPrivé</v>
      </c>
    </row>
    <row r="2989" spans="1:14" x14ac:dyDescent="0.3">
      <c r="A2989" t="s">
        <v>225</v>
      </c>
      <c r="B2989" t="s">
        <v>26</v>
      </c>
      <c r="C2989" t="s">
        <v>214</v>
      </c>
      <c r="D2989" t="s">
        <v>114</v>
      </c>
      <c r="E2989" t="s">
        <v>113</v>
      </c>
      <c r="F2989">
        <v>100905</v>
      </c>
      <c r="G2989">
        <v>398285</v>
      </c>
      <c r="H2989">
        <v>30470</v>
      </c>
      <c r="I2989">
        <v>20988</v>
      </c>
      <c r="J2989">
        <v>155567</v>
      </c>
      <c r="K2989">
        <v>456438</v>
      </c>
      <c r="L2989">
        <v>193498</v>
      </c>
      <c r="M2989">
        <v>918729</v>
      </c>
      <c r="N2989" s="6" t="str">
        <f t="shared" si="46"/>
        <v>A3_R1_C2Auvergne-Rhône-Alpes2020_2035FeuillusPublic</v>
      </c>
    </row>
    <row r="2990" spans="1:14" x14ac:dyDescent="0.3">
      <c r="A2990" t="s">
        <v>225</v>
      </c>
      <c r="B2990" t="s">
        <v>26</v>
      </c>
      <c r="C2990" t="s">
        <v>215</v>
      </c>
      <c r="D2990" t="s">
        <v>115</v>
      </c>
      <c r="E2990" t="s">
        <v>112</v>
      </c>
      <c r="F2990">
        <v>3822348</v>
      </c>
      <c r="G2990">
        <v>1064872</v>
      </c>
      <c r="H2990">
        <v>366852</v>
      </c>
      <c r="I2990">
        <v>20214</v>
      </c>
      <c r="J2990">
        <v>-627667</v>
      </c>
      <c r="K2990">
        <v>5128163</v>
      </c>
      <c r="L2990">
        <v>1015448</v>
      </c>
      <c r="M2990">
        <v>4063476</v>
      </c>
      <c r="N2990" s="6" t="str">
        <f t="shared" si="46"/>
        <v>A3_R1_C2Auvergne-Rhône-Alpes2035_2050RésineuxPrivé</v>
      </c>
    </row>
    <row r="2991" spans="1:14" x14ac:dyDescent="0.3">
      <c r="A2991" t="s">
        <v>225</v>
      </c>
      <c r="B2991" t="s">
        <v>26</v>
      </c>
      <c r="C2991" t="s">
        <v>215</v>
      </c>
      <c r="D2991" t="s">
        <v>115</v>
      </c>
      <c r="E2991" t="s">
        <v>113</v>
      </c>
      <c r="F2991">
        <v>956337</v>
      </c>
      <c r="G2991">
        <v>267557</v>
      </c>
      <c r="H2991">
        <v>345230</v>
      </c>
      <c r="I2991">
        <v>339</v>
      </c>
      <c r="J2991">
        <v>-61140</v>
      </c>
      <c r="K2991">
        <v>1285931</v>
      </c>
      <c r="L2991">
        <v>383503</v>
      </c>
      <c r="M2991">
        <v>1432960</v>
      </c>
      <c r="N2991" s="6" t="str">
        <f t="shared" si="46"/>
        <v>A3_R1_C2Auvergne-Rhône-Alpes2035_2050RésineuxPublic</v>
      </c>
    </row>
    <row r="2992" spans="1:14" x14ac:dyDescent="0.3">
      <c r="A2992" t="s">
        <v>225</v>
      </c>
      <c r="B2992" t="s">
        <v>26</v>
      </c>
      <c r="C2992" t="s">
        <v>215</v>
      </c>
      <c r="D2992" t="s">
        <v>114</v>
      </c>
      <c r="E2992" t="s">
        <v>112</v>
      </c>
      <c r="F2992">
        <v>630025</v>
      </c>
      <c r="G2992">
        <v>2696691</v>
      </c>
      <c r="H2992">
        <v>190021</v>
      </c>
      <c r="I2992">
        <v>9580</v>
      </c>
      <c r="J2992">
        <v>-13049</v>
      </c>
      <c r="K2992">
        <v>2956024</v>
      </c>
      <c r="L2992">
        <v>2148878</v>
      </c>
      <c r="M2992">
        <v>4930349</v>
      </c>
      <c r="N2992" s="6" t="str">
        <f t="shared" si="46"/>
        <v>A3_R1_C2Auvergne-Rhône-Alpes2035_2050FeuillusPrivé</v>
      </c>
    </row>
    <row r="2993" spans="1:14" x14ac:dyDescent="0.3">
      <c r="A2993" t="s">
        <v>225</v>
      </c>
      <c r="B2993" t="s">
        <v>26</v>
      </c>
      <c r="C2993" t="s">
        <v>215</v>
      </c>
      <c r="D2993" t="s">
        <v>114</v>
      </c>
      <c r="E2993" t="s">
        <v>113</v>
      </c>
      <c r="F2993">
        <v>113086</v>
      </c>
      <c r="G2993">
        <v>421685</v>
      </c>
      <c r="H2993">
        <v>43079</v>
      </c>
      <c r="I2993">
        <v>1235</v>
      </c>
      <c r="J2993">
        <v>70549</v>
      </c>
      <c r="K2993">
        <v>486232</v>
      </c>
      <c r="L2993">
        <v>265633</v>
      </c>
      <c r="M2993">
        <v>863355</v>
      </c>
      <c r="N2993" s="6" t="str">
        <f t="shared" si="46"/>
        <v>A3_R1_C2Auvergne-Rhône-Alpes2035_2050FeuillusPublic</v>
      </c>
    </row>
    <row r="2994" spans="1:14" x14ac:dyDescent="0.3">
      <c r="A2994" t="s">
        <v>225</v>
      </c>
      <c r="B2994" t="s">
        <v>27</v>
      </c>
      <c r="C2994" t="s">
        <v>214</v>
      </c>
      <c r="D2994" t="s">
        <v>115</v>
      </c>
      <c r="E2994" t="s">
        <v>112</v>
      </c>
      <c r="F2994">
        <v>2884401</v>
      </c>
      <c r="G2994">
        <v>872800</v>
      </c>
      <c r="H2994">
        <v>335378</v>
      </c>
      <c r="I2994">
        <v>307260</v>
      </c>
      <c r="J2994">
        <v>-314170</v>
      </c>
      <c r="K2994">
        <v>3960993</v>
      </c>
      <c r="L2994">
        <v>1929381</v>
      </c>
      <c r="M2994">
        <v>4801754</v>
      </c>
      <c r="N2994" s="6" t="str">
        <f t="shared" si="46"/>
        <v>A3_R1_C3Auvergne-Rhône-Alpes2020_2035RésineuxPrivé</v>
      </c>
    </row>
    <row r="2995" spans="1:14" x14ac:dyDescent="0.3">
      <c r="A2995" t="s">
        <v>225</v>
      </c>
      <c r="B2995" t="s">
        <v>27</v>
      </c>
      <c r="C2995" t="s">
        <v>214</v>
      </c>
      <c r="D2995" t="s">
        <v>115</v>
      </c>
      <c r="E2995" t="s">
        <v>113</v>
      </c>
      <c r="F2995">
        <v>727523</v>
      </c>
      <c r="G2995">
        <v>230330</v>
      </c>
      <c r="H2995">
        <v>357276</v>
      </c>
      <c r="I2995">
        <v>53024</v>
      </c>
      <c r="J2995">
        <v>-7558</v>
      </c>
      <c r="K2995">
        <v>1010415</v>
      </c>
      <c r="L2995">
        <v>584217</v>
      </c>
      <c r="M2995">
        <v>1534483</v>
      </c>
      <c r="N2995" s="6" t="str">
        <f t="shared" si="46"/>
        <v>A3_R1_C3Auvergne-Rhône-Alpes2020_2035RésineuxPublic</v>
      </c>
    </row>
    <row r="2996" spans="1:14" x14ac:dyDescent="0.3">
      <c r="A2996" t="s">
        <v>225</v>
      </c>
      <c r="B2996" t="s">
        <v>27</v>
      </c>
      <c r="C2996" t="s">
        <v>214</v>
      </c>
      <c r="D2996" t="s">
        <v>114</v>
      </c>
      <c r="E2996" t="s">
        <v>112</v>
      </c>
      <c r="F2996">
        <v>339371</v>
      </c>
      <c r="G2996">
        <v>1550146</v>
      </c>
      <c r="H2996">
        <v>57951</v>
      </c>
      <c r="I2996">
        <v>208059</v>
      </c>
      <c r="J2996">
        <v>489826</v>
      </c>
      <c r="K2996">
        <v>1692317</v>
      </c>
      <c r="L2996">
        <v>2431939</v>
      </c>
      <c r="M2996">
        <v>4889428</v>
      </c>
      <c r="N2996" s="6" t="str">
        <f t="shared" si="46"/>
        <v>A3_R1_C3Auvergne-Rhône-Alpes2020_2035FeuillusPrivé</v>
      </c>
    </row>
    <row r="2997" spans="1:14" x14ac:dyDescent="0.3">
      <c r="A2997" t="s">
        <v>225</v>
      </c>
      <c r="B2997" t="s">
        <v>27</v>
      </c>
      <c r="C2997" t="s">
        <v>214</v>
      </c>
      <c r="D2997" t="s">
        <v>114</v>
      </c>
      <c r="E2997" t="s">
        <v>113</v>
      </c>
      <c r="F2997">
        <v>78311</v>
      </c>
      <c r="G2997">
        <v>291653</v>
      </c>
      <c r="H2997">
        <v>41077</v>
      </c>
      <c r="I2997">
        <v>20993</v>
      </c>
      <c r="J2997">
        <v>133866</v>
      </c>
      <c r="K2997">
        <v>339774</v>
      </c>
      <c r="L2997">
        <v>279401</v>
      </c>
      <c r="M2997">
        <v>847291</v>
      </c>
      <c r="N2997" s="6" t="str">
        <f t="shared" si="46"/>
        <v>A3_R1_C3Auvergne-Rhône-Alpes2020_2035FeuillusPublic</v>
      </c>
    </row>
    <row r="2998" spans="1:14" x14ac:dyDescent="0.3">
      <c r="A2998" t="s">
        <v>225</v>
      </c>
      <c r="B2998" t="s">
        <v>27</v>
      </c>
      <c r="C2998" t="s">
        <v>215</v>
      </c>
      <c r="D2998" t="s">
        <v>115</v>
      </c>
      <c r="E2998" t="s">
        <v>112</v>
      </c>
      <c r="F2998">
        <v>3162328</v>
      </c>
      <c r="G2998">
        <v>805428</v>
      </c>
      <c r="H2998">
        <v>276944</v>
      </c>
      <c r="I2998">
        <v>17225</v>
      </c>
      <c r="J2998">
        <v>-469589</v>
      </c>
      <c r="K2998">
        <v>4170544</v>
      </c>
      <c r="L2998">
        <v>1423581</v>
      </c>
      <c r="M2998">
        <v>4011777</v>
      </c>
      <c r="N2998" s="6" t="str">
        <f t="shared" si="46"/>
        <v>A3_R1_C3Auvergne-Rhône-Alpes2035_2050RésineuxPrivé</v>
      </c>
    </row>
    <row r="2999" spans="1:14" x14ac:dyDescent="0.3">
      <c r="A2999" t="s">
        <v>225</v>
      </c>
      <c r="B2999" t="s">
        <v>27</v>
      </c>
      <c r="C2999" t="s">
        <v>215</v>
      </c>
      <c r="D2999" t="s">
        <v>115</v>
      </c>
      <c r="E2999" t="s">
        <v>113</v>
      </c>
      <c r="F2999">
        <v>827885</v>
      </c>
      <c r="G2999">
        <v>222577</v>
      </c>
      <c r="H2999">
        <v>341445</v>
      </c>
      <c r="I2999">
        <v>295</v>
      </c>
      <c r="J2999">
        <v>-54815</v>
      </c>
      <c r="K2999">
        <v>1103970</v>
      </c>
      <c r="L2999">
        <v>459615</v>
      </c>
      <c r="M2999">
        <v>1348535</v>
      </c>
      <c r="N2999" s="6" t="str">
        <f t="shared" si="46"/>
        <v>A3_R1_C3Auvergne-Rhône-Alpes2035_2050RésineuxPublic</v>
      </c>
    </row>
    <row r="3000" spans="1:14" x14ac:dyDescent="0.3">
      <c r="A3000" t="s">
        <v>225</v>
      </c>
      <c r="B3000" t="s">
        <v>27</v>
      </c>
      <c r="C3000" t="s">
        <v>215</v>
      </c>
      <c r="D3000" t="s">
        <v>114</v>
      </c>
      <c r="E3000" t="s">
        <v>112</v>
      </c>
      <c r="F3000">
        <v>473763</v>
      </c>
      <c r="G3000">
        <v>1808141</v>
      </c>
      <c r="H3000">
        <v>87292</v>
      </c>
      <c r="I3000">
        <v>8748</v>
      </c>
      <c r="J3000">
        <v>46549</v>
      </c>
      <c r="K3000">
        <v>2024665</v>
      </c>
      <c r="L3000">
        <v>2561779</v>
      </c>
      <c r="M3000">
        <v>4493520</v>
      </c>
      <c r="N3000" s="6" t="str">
        <f t="shared" si="46"/>
        <v>A3_R1_C3Auvergne-Rhône-Alpes2035_2050FeuillusPrivé</v>
      </c>
    </row>
    <row r="3001" spans="1:14" x14ac:dyDescent="0.3">
      <c r="A3001" t="s">
        <v>225</v>
      </c>
      <c r="B3001" t="s">
        <v>27</v>
      </c>
      <c r="C3001" t="s">
        <v>215</v>
      </c>
      <c r="D3001" t="s">
        <v>114</v>
      </c>
      <c r="E3001" t="s">
        <v>113</v>
      </c>
      <c r="F3001">
        <v>99387</v>
      </c>
      <c r="G3001">
        <v>345344</v>
      </c>
      <c r="H3001">
        <v>46038</v>
      </c>
      <c r="I3001">
        <v>1129</v>
      </c>
      <c r="J3001">
        <v>54885</v>
      </c>
      <c r="K3001">
        <v>405387</v>
      </c>
      <c r="L3001">
        <v>303821</v>
      </c>
      <c r="M3001">
        <v>792990</v>
      </c>
      <c r="N3001" s="6" t="str">
        <f t="shared" si="46"/>
        <v>A3_R1_C3Auvergne-Rhône-Alpes2035_2050FeuillusPublic</v>
      </c>
    </row>
    <row r="3002" spans="1:14" x14ac:dyDescent="0.3">
      <c r="A3002" t="s">
        <v>225</v>
      </c>
      <c r="B3002" t="s">
        <v>28</v>
      </c>
      <c r="C3002" t="s">
        <v>214</v>
      </c>
      <c r="D3002" t="s">
        <v>115</v>
      </c>
      <c r="E3002" t="s">
        <v>112</v>
      </c>
      <c r="F3002">
        <v>4465495</v>
      </c>
      <c r="G3002">
        <v>1362032</v>
      </c>
      <c r="H3002">
        <v>351693</v>
      </c>
      <c r="I3002">
        <v>230503</v>
      </c>
      <c r="J3002">
        <v>-672384</v>
      </c>
      <c r="K3002">
        <v>6124670</v>
      </c>
      <c r="L3002">
        <v>1261222</v>
      </c>
      <c r="M3002">
        <v>5119121</v>
      </c>
      <c r="N3002" s="6" t="str">
        <f t="shared" si="46"/>
        <v>A3_R2_C1Auvergne-Rhône-Alpes2020_2035RésineuxPrivé</v>
      </c>
    </row>
    <row r="3003" spans="1:14" x14ac:dyDescent="0.3">
      <c r="A3003" t="s">
        <v>225</v>
      </c>
      <c r="B3003" t="s">
        <v>28</v>
      </c>
      <c r="C3003" t="s">
        <v>214</v>
      </c>
      <c r="D3003" t="s">
        <v>115</v>
      </c>
      <c r="E3003" t="s">
        <v>113</v>
      </c>
      <c r="F3003">
        <v>960971</v>
      </c>
      <c r="G3003">
        <v>297270</v>
      </c>
      <c r="H3003">
        <v>286082</v>
      </c>
      <c r="I3003">
        <v>39364</v>
      </c>
      <c r="J3003">
        <v>-3203</v>
      </c>
      <c r="K3003">
        <v>1325497</v>
      </c>
      <c r="L3003">
        <v>378597</v>
      </c>
      <c r="M3003">
        <v>1657322</v>
      </c>
      <c r="N3003" s="6" t="str">
        <f t="shared" si="46"/>
        <v>A3_R2_C1Auvergne-Rhône-Alpes2020_2035RésineuxPublic</v>
      </c>
    </row>
    <row r="3004" spans="1:14" x14ac:dyDescent="0.3">
      <c r="A3004" t="s">
        <v>225</v>
      </c>
      <c r="B3004" t="s">
        <v>28</v>
      </c>
      <c r="C3004" t="s">
        <v>214</v>
      </c>
      <c r="D3004" t="s">
        <v>114</v>
      </c>
      <c r="E3004" t="s">
        <v>112</v>
      </c>
      <c r="F3004">
        <v>528640</v>
      </c>
      <c r="G3004">
        <v>2558846</v>
      </c>
      <c r="H3004">
        <v>111696</v>
      </c>
      <c r="I3004">
        <v>68479</v>
      </c>
      <c r="J3004">
        <v>596658</v>
      </c>
      <c r="K3004">
        <v>2760147</v>
      </c>
      <c r="L3004">
        <v>1599025</v>
      </c>
      <c r="M3004">
        <v>5357928</v>
      </c>
      <c r="N3004" s="6" t="str">
        <f t="shared" si="46"/>
        <v>A3_R2_C1Auvergne-Rhône-Alpes2020_2035FeuillusPrivé</v>
      </c>
    </row>
    <row r="3005" spans="1:14" x14ac:dyDescent="0.3">
      <c r="A3005" t="s">
        <v>225</v>
      </c>
      <c r="B3005" t="s">
        <v>28</v>
      </c>
      <c r="C3005" t="s">
        <v>214</v>
      </c>
      <c r="D3005" t="s">
        <v>114</v>
      </c>
      <c r="E3005" t="s">
        <v>113</v>
      </c>
      <c r="F3005">
        <v>101482</v>
      </c>
      <c r="G3005">
        <v>406449</v>
      </c>
      <c r="H3005">
        <v>30999</v>
      </c>
      <c r="I3005">
        <v>14646</v>
      </c>
      <c r="J3005">
        <v>150768</v>
      </c>
      <c r="K3005">
        <v>464378</v>
      </c>
      <c r="L3005">
        <v>192440</v>
      </c>
      <c r="M3005">
        <v>916999</v>
      </c>
      <c r="N3005" s="6" t="str">
        <f t="shared" si="46"/>
        <v>A3_R2_C1Auvergne-Rhône-Alpes2020_2035FeuillusPublic</v>
      </c>
    </row>
    <row r="3006" spans="1:14" x14ac:dyDescent="0.3">
      <c r="A3006" t="s">
        <v>225</v>
      </c>
      <c r="B3006" t="s">
        <v>28</v>
      </c>
      <c r="C3006" t="s">
        <v>215</v>
      </c>
      <c r="D3006" t="s">
        <v>115</v>
      </c>
      <c r="E3006" t="s">
        <v>112</v>
      </c>
      <c r="F3006">
        <v>4888648</v>
      </c>
      <c r="G3006">
        <v>1455967</v>
      </c>
      <c r="H3006">
        <v>317975</v>
      </c>
      <c r="I3006">
        <v>4416</v>
      </c>
      <c r="J3006">
        <v>-840577</v>
      </c>
      <c r="K3006">
        <v>6645774</v>
      </c>
      <c r="L3006">
        <v>372885</v>
      </c>
      <c r="M3006">
        <v>4253220</v>
      </c>
      <c r="N3006" s="6" t="str">
        <f t="shared" si="46"/>
        <v>A3_R2_C1Auvergne-Rhône-Alpes2035_2050RésineuxPrivé</v>
      </c>
    </row>
    <row r="3007" spans="1:14" x14ac:dyDescent="0.3">
      <c r="A3007" t="s">
        <v>225</v>
      </c>
      <c r="B3007" t="s">
        <v>28</v>
      </c>
      <c r="C3007" t="s">
        <v>215</v>
      </c>
      <c r="D3007" t="s">
        <v>115</v>
      </c>
      <c r="E3007" t="s">
        <v>113</v>
      </c>
      <c r="F3007">
        <v>1042034</v>
      </c>
      <c r="G3007">
        <v>296894</v>
      </c>
      <c r="H3007">
        <v>233405</v>
      </c>
      <c r="I3007">
        <v>0</v>
      </c>
      <c r="J3007">
        <v>-4498</v>
      </c>
      <c r="K3007">
        <v>1406201</v>
      </c>
      <c r="L3007">
        <v>192909</v>
      </c>
      <c r="M3007">
        <v>1549734</v>
      </c>
      <c r="N3007" s="6" t="str">
        <f t="shared" si="46"/>
        <v>A3_R2_C1Auvergne-Rhône-Alpes2035_2050RésineuxPublic</v>
      </c>
    </row>
    <row r="3008" spans="1:14" x14ac:dyDescent="0.3">
      <c r="A3008" t="s">
        <v>225</v>
      </c>
      <c r="B3008" t="s">
        <v>28</v>
      </c>
      <c r="C3008" t="s">
        <v>215</v>
      </c>
      <c r="D3008" t="s">
        <v>114</v>
      </c>
      <c r="E3008" t="s">
        <v>112</v>
      </c>
      <c r="F3008">
        <v>930122</v>
      </c>
      <c r="G3008">
        <v>4269519</v>
      </c>
      <c r="H3008">
        <v>291705</v>
      </c>
      <c r="I3008">
        <v>3034</v>
      </c>
      <c r="J3008">
        <v>-54654</v>
      </c>
      <c r="K3008">
        <v>4623790</v>
      </c>
      <c r="L3008">
        <v>995249</v>
      </c>
      <c r="M3008">
        <v>5409296</v>
      </c>
      <c r="N3008" s="6" t="str">
        <f t="shared" si="46"/>
        <v>A3_R2_C1Auvergne-Rhône-Alpes2035_2050FeuillusPrivé</v>
      </c>
    </row>
    <row r="3009" spans="1:14" x14ac:dyDescent="0.3">
      <c r="A3009" t="s">
        <v>225</v>
      </c>
      <c r="B3009" t="s">
        <v>28</v>
      </c>
      <c r="C3009" t="s">
        <v>215</v>
      </c>
      <c r="D3009" t="s">
        <v>114</v>
      </c>
      <c r="E3009" t="s">
        <v>113</v>
      </c>
      <c r="F3009">
        <v>140140</v>
      </c>
      <c r="G3009">
        <v>544604</v>
      </c>
      <c r="H3009">
        <v>27172</v>
      </c>
      <c r="I3009">
        <v>0</v>
      </c>
      <c r="J3009">
        <v>103564</v>
      </c>
      <c r="K3009">
        <v>621341</v>
      </c>
      <c r="L3009">
        <v>146432</v>
      </c>
      <c r="M3009">
        <v>941067</v>
      </c>
      <c r="N3009" s="6" t="str">
        <f t="shared" si="46"/>
        <v>A3_R2_C1Auvergne-Rhône-Alpes2035_2050FeuillusPublic</v>
      </c>
    </row>
    <row r="3010" spans="1:14" x14ac:dyDescent="0.3">
      <c r="A3010" t="s">
        <v>225</v>
      </c>
      <c r="B3010" t="s">
        <v>29</v>
      </c>
      <c r="C3010" t="s">
        <v>214</v>
      </c>
      <c r="D3010" t="s">
        <v>115</v>
      </c>
      <c r="E3010" t="s">
        <v>112</v>
      </c>
      <c r="F3010">
        <v>4465495</v>
      </c>
      <c r="G3010">
        <v>1362032</v>
      </c>
      <c r="H3010">
        <v>351693</v>
      </c>
      <c r="I3010">
        <v>230503</v>
      </c>
      <c r="J3010">
        <v>-672384</v>
      </c>
      <c r="K3010">
        <v>6124670</v>
      </c>
      <c r="L3010">
        <v>1261222</v>
      </c>
      <c r="M3010">
        <v>5119121</v>
      </c>
      <c r="N3010" s="6" t="str">
        <f t="shared" si="46"/>
        <v>A3_R2_C2Auvergne-Rhône-Alpes2020_2035RésineuxPrivé</v>
      </c>
    </row>
    <row r="3011" spans="1:14" x14ac:dyDescent="0.3">
      <c r="A3011" t="s">
        <v>225</v>
      </c>
      <c r="B3011" t="s">
        <v>29</v>
      </c>
      <c r="C3011" t="s">
        <v>214</v>
      </c>
      <c r="D3011" t="s">
        <v>115</v>
      </c>
      <c r="E3011" t="s">
        <v>113</v>
      </c>
      <c r="F3011">
        <v>960971</v>
      </c>
      <c r="G3011">
        <v>297270</v>
      </c>
      <c r="H3011">
        <v>286082</v>
      </c>
      <c r="I3011">
        <v>39364</v>
      </c>
      <c r="J3011">
        <v>-3203</v>
      </c>
      <c r="K3011">
        <v>1325497</v>
      </c>
      <c r="L3011">
        <v>378597</v>
      </c>
      <c r="M3011">
        <v>1657322</v>
      </c>
      <c r="N3011" s="6" t="str">
        <f t="shared" ref="N3011:N3074" si="47">B3011&amp;A3011&amp;C3011&amp;D3011&amp;E3011</f>
        <v>A3_R2_C2Auvergne-Rhône-Alpes2020_2035RésineuxPublic</v>
      </c>
    </row>
    <row r="3012" spans="1:14" x14ac:dyDescent="0.3">
      <c r="A3012" t="s">
        <v>225</v>
      </c>
      <c r="B3012" t="s">
        <v>29</v>
      </c>
      <c r="C3012" t="s">
        <v>214</v>
      </c>
      <c r="D3012" t="s">
        <v>114</v>
      </c>
      <c r="E3012" t="s">
        <v>112</v>
      </c>
      <c r="F3012">
        <v>528640</v>
      </c>
      <c r="G3012">
        <v>2558846</v>
      </c>
      <c r="H3012">
        <v>111696</v>
      </c>
      <c r="I3012">
        <v>68479</v>
      </c>
      <c r="J3012">
        <v>596658</v>
      </c>
      <c r="K3012">
        <v>2760147</v>
      </c>
      <c r="L3012">
        <v>1599025</v>
      </c>
      <c r="M3012">
        <v>5357928</v>
      </c>
      <c r="N3012" s="6" t="str">
        <f t="shared" si="47"/>
        <v>A3_R2_C2Auvergne-Rhône-Alpes2020_2035FeuillusPrivé</v>
      </c>
    </row>
    <row r="3013" spans="1:14" x14ac:dyDescent="0.3">
      <c r="A3013" t="s">
        <v>225</v>
      </c>
      <c r="B3013" t="s">
        <v>29</v>
      </c>
      <c r="C3013" t="s">
        <v>214</v>
      </c>
      <c r="D3013" t="s">
        <v>114</v>
      </c>
      <c r="E3013" t="s">
        <v>113</v>
      </c>
      <c r="F3013">
        <v>101482</v>
      </c>
      <c r="G3013">
        <v>406449</v>
      </c>
      <c r="H3013">
        <v>30999</v>
      </c>
      <c r="I3013">
        <v>14646</v>
      </c>
      <c r="J3013">
        <v>150768</v>
      </c>
      <c r="K3013">
        <v>464378</v>
      </c>
      <c r="L3013">
        <v>192440</v>
      </c>
      <c r="M3013">
        <v>916999</v>
      </c>
      <c r="N3013" s="6" t="str">
        <f t="shared" si="47"/>
        <v>A3_R2_C2Auvergne-Rhône-Alpes2020_2035FeuillusPublic</v>
      </c>
    </row>
    <row r="3014" spans="1:14" x14ac:dyDescent="0.3">
      <c r="A3014" t="s">
        <v>225</v>
      </c>
      <c r="B3014" t="s">
        <v>29</v>
      </c>
      <c r="C3014" t="s">
        <v>215</v>
      </c>
      <c r="D3014" t="s">
        <v>115</v>
      </c>
      <c r="E3014" t="s">
        <v>112</v>
      </c>
      <c r="F3014">
        <v>3412622</v>
      </c>
      <c r="G3014">
        <v>938214</v>
      </c>
      <c r="H3014">
        <v>291624</v>
      </c>
      <c r="I3014">
        <v>4336</v>
      </c>
      <c r="J3014">
        <v>-509247</v>
      </c>
      <c r="K3014">
        <v>4569255</v>
      </c>
      <c r="L3014">
        <v>1102250</v>
      </c>
      <c r="M3014">
        <v>3981220</v>
      </c>
      <c r="N3014" s="6" t="str">
        <f t="shared" si="47"/>
        <v>A3_R2_C2Auvergne-Rhône-Alpes2035_2050RésineuxPrivé</v>
      </c>
    </row>
    <row r="3015" spans="1:14" x14ac:dyDescent="0.3">
      <c r="A3015" t="s">
        <v>225</v>
      </c>
      <c r="B3015" t="s">
        <v>29</v>
      </c>
      <c r="C3015" t="s">
        <v>215</v>
      </c>
      <c r="D3015" t="s">
        <v>115</v>
      </c>
      <c r="E3015" t="s">
        <v>113</v>
      </c>
      <c r="F3015">
        <v>980504</v>
      </c>
      <c r="G3015">
        <v>273091</v>
      </c>
      <c r="H3015">
        <v>296516</v>
      </c>
      <c r="I3015">
        <v>0</v>
      </c>
      <c r="J3015">
        <v>-88932</v>
      </c>
      <c r="K3015">
        <v>1316651</v>
      </c>
      <c r="L3015">
        <v>418211</v>
      </c>
      <c r="M3015">
        <v>1409437</v>
      </c>
      <c r="N3015" s="6" t="str">
        <f t="shared" si="47"/>
        <v>A3_R2_C2Auvergne-Rhône-Alpes2035_2050RésineuxPublic</v>
      </c>
    </row>
    <row r="3016" spans="1:14" x14ac:dyDescent="0.3">
      <c r="A3016" t="s">
        <v>225</v>
      </c>
      <c r="B3016" t="s">
        <v>29</v>
      </c>
      <c r="C3016" t="s">
        <v>215</v>
      </c>
      <c r="D3016" t="s">
        <v>114</v>
      </c>
      <c r="E3016" t="s">
        <v>112</v>
      </c>
      <c r="F3016">
        <v>572754</v>
      </c>
      <c r="G3016">
        <v>2420079</v>
      </c>
      <c r="H3016">
        <v>143957</v>
      </c>
      <c r="I3016">
        <v>3002</v>
      </c>
      <c r="J3016">
        <v>122272</v>
      </c>
      <c r="K3016">
        <v>2657886</v>
      </c>
      <c r="L3016">
        <v>2222885</v>
      </c>
      <c r="M3016">
        <v>4951674</v>
      </c>
      <c r="N3016" s="6" t="str">
        <f t="shared" si="47"/>
        <v>A3_R2_C2Auvergne-Rhône-Alpes2035_2050FeuillusPrivé</v>
      </c>
    </row>
    <row r="3017" spans="1:14" x14ac:dyDescent="0.3">
      <c r="A3017" t="s">
        <v>225</v>
      </c>
      <c r="B3017" t="s">
        <v>29</v>
      </c>
      <c r="C3017" t="s">
        <v>215</v>
      </c>
      <c r="D3017" t="s">
        <v>114</v>
      </c>
      <c r="E3017" t="s">
        <v>113</v>
      </c>
      <c r="F3017">
        <v>114139</v>
      </c>
      <c r="G3017">
        <v>421440</v>
      </c>
      <c r="H3017">
        <v>39754</v>
      </c>
      <c r="I3017">
        <v>0</v>
      </c>
      <c r="J3017">
        <v>68258</v>
      </c>
      <c r="K3017">
        <v>487193</v>
      </c>
      <c r="L3017">
        <v>267488</v>
      </c>
      <c r="M3017">
        <v>861160</v>
      </c>
      <c r="N3017" s="6" t="str">
        <f t="shared" si="47"/>
        <v>A3_R2_C2Auvergne-Rhône-Alpes2035_2050FeuillusPublic</v>
      </c>
    </row>
    <row r="3018" spans="1:14" x14ac:dyDescent="0.3">
      <c r="A3018" t="s">
        <v>225</v>
      </c>
      <c r="B3018" t="s">
        <v>30</v>
      </c>
      <c r="C3018" t="s">
        <v>214</v>
      </c>
      <c r="D3018" t="s">
        <v>115</v>
      </c>
      <c r="E3018" t="s">
        <v>112</v>
      </c>
      <c r="F3018">
        <v>2899013</v>
      </c>
      <c r="G3018">
        <v>873561</v>
      </c>
      <c r="H3018">
        <v>342012</v>
      </c>
      <c r="I3018">
        <v>238161</v>
      </c>
      <c r="J3018">
        <v>-326733</v>
      </c>
      <c r="K3018">
        <v>3975761</v>
      </c>
      <c r="L3018">
        <v>1913179</v>
      </c>
      <c r="M3018">
        <v>4765923</v>
      </c>
      <c r="N3018" s="6" t="str">
        <f t="shared" si="47"/>
        <v>A3_R2_C3Auvergne-Rhône-Alpes2020_2035RésineuxPrivé</v>
      </c>
    </row>
    <row r="3019" spans="1:14" x14ac:dyDescent="0.3">
      <c r="A3019" t="s">
        <v>225</v>
      </c>
      <c r="B3019" t="s">
        <v>30</v>
      </c>
      <c r="C3019" t="s">
        <v>214</v>
      </c>
      <c r="D3019" t="s">
        <v>115</v>
      </c>
      <c r="E3019" t="s">
        <v>113</v>
      </c>
      <c r="F3019">
        <v>720926</v>
      </c>
      <c r="G3019">
        <v>226224</v>
      </c>
      <c r="H3019">
        <v>357742</v>
      </c>
      <c r="I3019">
        <v>39697</v>
      </c>
      <c r="J3019">
        <v>-4101</v>
      </c>
      <c r="K3019">
        <v>998890</v>
      </c>
      <c r="L3019">
        <v>582057</v>
      </c>
      <c r="M3019">
        <v>1533521</v>
      </c>
      <c r="N3019" s="6" t="str">
        <f t="shared" si="47"/>
        <v>A3_R2_C3Auvergne-Rhône-Alpes2020_2035RésineuxPublic</v>
      </c>
    </row>
    <row r="3020" spans="1:14" x14ac:dyDescent="0.3">
      <c r="A3020" t="s">
        <v>225</v>
      </c>
      <c r="B3020" t="s">
        <v>30</v>
      </c>
      <c r="C3020" t="s">
        <v>214</v>
      </c>
      <c r="D3020" t="s">
        <v>114</v>
      </c>
      <c r="E3020" t="s">
        <v>112</v>
      </c>
      <c r="F3020">
        <v>356675</v>
      </c>
      <c r="G3020">
        <v>1608760</v>
      </c>
      <c r="H3020">
        <v>63871</v>
      </c>
      <c r="I3020">
        <v>66646</v>
      </c>
      <c r="J3020">
        <v>460121</v>
      </c>
      <c r="K3020">
        <v>1765372</v>
      </c>
      <c r="L3020">
        <v>2415837</v>
      </c>
      <c r="M3020">
        <v>4885939</v>
      </c>
      <c r="N3020" s="6" t="str">
        <f t="shared" si="47"/>
        <v>A3_R2_C3Auvergne-Rhône-Alpes2020_2035FeuillusPrivé</v>
      </c>
    </row>
    <row r="3021" spans="1:14" x14ac:dyDescent="0.3">
      <c r="A3021" t="s">
        <v>225</v>
      </c>
      <c r="B3021" t="s">
        <v>30</v>
      </c>
      <c r="C3021" t="s">
        <v>214</v>
      </c>
      <c r="D3021" t="s">
        <v>114</v>
      </c>
      <c r="E3021" t="s">
        <v>113</v>
      </c>
      <c r="F3021">
        <v>78676</v>
      </c>
      <c r="G3021">
        <v>298051</v>
      </c>
      <c r="H3021">
        <v>40923</v>
      </c>
      <c r="I3021">
        <v>14582</v>
      </c>
      <c r="J3021">
        <v>130062</v>
      </c>
      <c r="K3021">
        <v>345902</v>
      </c>
      <c r="L3021">
        <v>278174</v>
      </c>
      <c r="M3021">
        <v>845792</v>
      </c>
      <c r="N3021" s="6" t="str">
        <f t="shared" si="47"/>
        <v>A3_R2_C3Auvergne-Rhône-Alpes2020_2035FeuillusPublic</v>
      </c>
    </row>
    <row r="3022" spans="1:14" x14ac:dyDescent="0.3">
      <c r="A3022" t="s">
        <v>225</v>
      </c>
      <c r="B3022" t="s">
        <v>30</v>
      </c>
      <c r="C3022" t="s">
        <v>215</v>
      </c>
      <c r="D3022" t="s">
        <v>115</v>
      </c>
      <c r="E3022" t="s">
        <v>112</v>
      </c>
      <c r="F3022">
        <v>3014239</v>
      </c>
      <c r="G3022">
        <v>766616</v>
      </c>
      <c r="H3022">
        <v>267305</v>
      </c>
      <c r="I3022">
        <v>3726</v>
      </c>
      <c r="J3022">
        <v>-437085</v>
      </c>
      <c r="K3022">
        <v>3975738</v>
      </c>
      <c r="L3022">
        <v>1409387</v>
      </c>
      <c r="M3022">
        <v>3920555</v>
      </c>
      <c r="N3022" s="6" t="str">
        <f t="shared" si="47"/>
        <v>A3_R2_C3Auvergne-Rhône-Alpes2035_2050RésineuxPrivé</v>
      </c>
    </row>
    <row r="3023" spans="1:14" x14ac:dyDescent="0.3">
      <c r="A3023" t="s">
        <v>225</v>
      </c>
      <c r="B3023" t="s">
        <v>30</v>
      </c>
      <c r="C3023" t="s">
        <v>215</v>
      </c>
      <c r="D3023" t="s">
        <v>115</v>
      </c>
      <c r="E3023" t="s">
        <v>113</v>
      </c>
      <c r="F3023">
        <v>779300</v>
      </c>
      <c r="G3023">
        <v>209133</v>
      </c>
      <c r="H3023">
        <v>344563</v>
      </c>
      <c r="I3023">
        <v>0</v>
      </c>
      <c r="J3023">
        <v>-40753</v>
      </c>
      <c r="K3023">
        <v>1039049</v>
      </c>
      <c r="L3023">
        <v>471391</v>
      </c>
      <c r="M3023">
        <v>1343456</v>
      </c>
      <c r="N3023" s="6" t="str">
        <f t="shared" si="47"/>
        <v>A3_R2_C3Auvergne-Rhône-Alpes2035_2050RésineuxPublic</v>
      </c>
    </row>
    <row r="3024" spans="1:14" x14ac:dyDescent="0.3">
      <c r="A3024" t="s">
        <v>225</v>
      </c>
      <c r="B3024" t="s">
        <v>30</v>
      </c>
      <c r="C3024" t="s">
        <v>215</v>
      </c>
      <c r="D3024" t="s">
        <v>114</v>
      </c>
      <c r="E3024" t="s">
        <v>112</v>
      </c>
      <c r="F3024">
        <v>454604</v>
      </c>
      <c r="G3024">
        <v>1743723</v>
      </c>
      <c r="H3024">
        <v>79328</v>
      </c>
      <c r="I3024">
        <v>2741</v>
      </c>
      <c r="J3024">
        <v>77581</v>
      </c>
      <c r="K3024">
        <v>1949971</v>
      </c>
      <c r="L3024">
        <v>2571954</v>
      </c>
      <c r="M3024">
        <v>4485696</v>
      </c>
      <c r="N3024" s="6" t="str">
        <f t="shared" si="47"/>
        <v>A3_R2_C3Auvergne-Rhône-Alpes2035_2050FeuillusPrivé</v>
      </c>
    </row>
    <row r="3025" spans="1:14" x14ac:dyDescent="0.3">
      <c r="A3025" t="s">
        <v>225</v>
      </c>
      <c r="B3025" t="s">
        <v>30</v>
      </c>
      <c r="C3025" t="s">
        <v>215</v>
      </c>
      <c r="D3025" t="s">
        <v>114</v>
      </c>
      <c r="E3025" t="s">
        <v>113</v>
      </c>
      <c r="F3025">
        <v>95006</v>
      </c>
      <c r="G3025">
        <v>330466</v>
      </c>
      <c r="H3025">
        <v>46090</v>
      </c>
      <c r="I3025">
        <v>0</v>
      </c>
      <c r="J3025">
        <v>62542</v>
      </c>
      <c r="K3025">
        <v>387951</v>
      </c>
      <c r="L3025">
        <v>305883</v>
      </c>
      <c r="M3025">
        <v>791843</v>
      </c>
      <c r="N3025" s="6" t="str">
        <f t="shared" si="47"/>
        <v>A3_R2_C3Auvergne-Rhône-Alpes2035_2050FeuillusPublic</v>
      </c>
    </row>
    <row r="3026" spans="1:14" x14ac:dyDescent="0.3">
      <c r="A3026" t="s">
        <v>225</v>
      </c>
      <c r="B3026" t="s">
        <v>31</v>
      </c>
      <c r="C3026" t="s">
        <v>214</v>
      </c>
      <c r="D3026" t="s">
        <v>115</v>
      </c>
      <c r="E3026" t="s">
        <v>112</v>
      </c>
      <c r="F3026">
        <v>3464081</v>
      </c>
      <c r="G3026">
        <v>1053116</v>
      </c>
      <c r="H3026">
        <v>317506</v>
      </c>
      <c r="I3026">
        <v>293967</v>
      </c>
      <c r="J3026">
        <v>-238781</v>
      </c>
      <c r="K3026">
        <v>4758257</v>
      </c>
      <c r="L3026">
        <v>1307546</v>
      </c>
      <c r="M3026">
        <v>5194423</v>
      </c>
      <c r="N3026" s="6" t="str">
        <f t="shared" si="47"/>
        <v>B1_R1_C1Auvergne-Rhône-Alpes2020_2035RésineuxPrivé</v>
      </c>
    </row>
    <row r="3027" spans="1:14" x14ac:dyDescent="0.3">
      <c r="A3027" t="s">
        <v>225</v>
      </c>
      <c r="B3027" t="s">
        <v>31</v>
      </c>
      <c r="C3027" t="s">
        <v>214</v>
      </c>
      <c r="D3027" t="s">
        <v>115</v>
      </c>
      <c r="E3027" t="s">
        <v>113</v>
      </c>
      <c r="F3027">
        <v>851155</v>
      </c>
      <c r="G3027">
        <v>266293</v>
      </c>
      <c r="H3027">
        <v>276153</v>
      </c>
      <c r="I3027">
        <v>53205</v>
      </c>
      <c r="J3027">
        <v>40994</v>
      </c>
      <c r="K3027">
        <v>1177860</v>
      </c>
      <c r="L3027">
        <v>385548</v>
      </c>
      <c r="M3027">
        <v>1662667</v>
      </c>
      <c r="N3027" s="6" t="str">
        <f t="shared" si="47"/>
        <v>B1_R1_C1Auvergne-Rhône-Alpes2020_2035RésineuxPublic</v>
      </c>
    </row>
    <row r="3028" spans="1:14" x14ac:dyDescent="0.3">
      <c r="A3028" t="s">
        <v>225</v>
      </c>
      <c r="B3028" t="s">
        <v>31</v>
      </c>
      <c r="C3028" t="s">
        <v>214</v>
      </c>
      <c r="D3028" t="s">
        <v>114</v>
      </c>
      <c r="E3028" t="s">
        <v>112</v>
      </c>
      <c r="F3028">
        <v>402657</v>
      </c>
      <c r="G3028">
        <v>1894975</v>
      </c>
      <c r="H3028">
        <v>62905</v>
      </c>
      <c r="I3028">
        <v>208971</v>
      </c>
      <c r="J3028">
        <v>956327</v>
      </c>
      <c r="K3028">
        <v>2056474</v>
      </c>
      <c r="L3028">
        <v>1658025</v>
      </c>
      <c r="M3028">
        <v>5371105</v>
      </c>
      <c r="N3028" s="6" t="str">
        <f t="shared" si="47"/>
        <v>B1_R1_C1Auvergne-Rhône-Alpes2020_2035FeuillusPrivé</v>
      </c>
    </row>
    <row r="3029" spans="1:14" x14ac:dyDescent="0.3">
      <c r="A3029" t="s">
        <v>225</v>
      </c>
      <c r="B3029" t="s">
        <v>31</v>
      </c>
      <c r="C3029" t="s">
        <v>214</v>
      </c>
      <c r="D3029" t="s">
        <v>114</v>
      </c>
      <c r="E3029" t="s">
        <v>113</v>
      </c>
      <c r="F3029">
        <v>89456</v>
      </c>
      <c r="G3029">
        <v>342682</v>
      </c>
      <c r="H3029">
        <v>30072</v>
      </c>
      <c r="I3029">
        <v>21013</v>
      </c>
      <c r="J3029">
        <v>188881</v>
      </c>
      <c r="K3029">
        <v>396030</v>
      </c>
      <c r="L3029">
        <v>193935</v>
      </c>
      <c r="M3029">
        <v>919966</v>
      </c>
      <c r="N3029" s="6" t="str">
        <f t="shared" si="47"/>
        <v>B1_R1_C1Auvergne-Rhône-Alpes2020_2035FeuillusPublic</v>
      </c>
    </row>
    <row r="3030" spans="1:14" x14ac:dyDescent="0.3">
      <c r="A3030" t="s">
        <v>225</v>
      </c>
      <c r="B3030" t="s">
        <v>31</v>
      </c>
      <c r="C3030" t="s">
        <v>215</v>
      </c>
      <c r="D3030" t="s">
        <v>115</v>
      </c>
      <c r="E3030" t="s">
        <v>112</v>
      </c>
      <c r="F3030">
        <v>3451250</v>
      </c>
      <c r="G3030">
        <v>904187</v>
      </c>
      <c r="H3030">
        <v>144690</v>
      </c>
      <c r="I3030">
        <v>20618</v>
      </c>
      <c r="J3030">
        <v>-98531</v>
      </c>
      <c r="K3030">
        <v>4578783</v>
      </c>
      <c r="L3030">
        <v>755266</v>
      </c>
      <c r="M3030">
        <v>4912442</v>
      </c>
      <c r="N3030" s="6" t="str">
        <f t="shared" si="47"/>
        <v>B1_R1_C1Auvergne-Rhône-Alpes2035_2050RésineuxPrivé</v>
      </c>
    </row>
    <row r="3031" spans="1:14" x14ac:dyDescent="0.3">
      <c r="A3031" t="s">
        <v>225</v>
      </c>
      <c r="B3031" t="s">
        <v>31</v>
      </c>
      <c r="C3031" t="s">
        <v>215</v>
      </c>
      <c r="D3031" t="s">
        <v>115</v>
      </c>
      <c r="E3031" t="s">
        <v>113</v>
      </c>
      <c r="F3031">
        <v>890832</v>
      </c>
      <c r="G3031">
        <v>243611</v>
      </c>
      <c r="H3031">
        <v>181755</v>
      </c>
      <c r="I3031">
        <v>355</v>
      </c>
      <c r="J3031">
        <v>54922</v>
      </c>
      <c r="K3031">
        <v>1191419</v>
      </c>
      <c r="L3031">
        <v>272988</v>
      </c>
      <c r="M3031">
        <v>1608897</v>
      </c>
      <c r="N3031" s="6" t="str">
        <f t="shared" si="47"/>
        <v>B1_R1_C1Auvergne-Rhône-Alpes2035_2050RésineuxPublic</v>
      </c>
    </row>
    <row r="3032" spans="1:14" x14ac:dyDescent="0.3">
      <c r="A3032" t="s">
        <v>225</v>
      </c>
      <c r="B3032" t="s">
        <v>31</v>
      </c>
      <c r="C3032" t="s">
        <v>215</v>
      </c>
      <c r="D3032" t="s">
        <v>114</v>
      </c>
      <c r="E3032" t="s">
        <v>112</v>
      </c>
      <c r="F3032">
        <v>527858</v>
      </c>
      <c r="G3032">
        <v>2120599</v>
      </c>
      <c r="H3032">
        <v>48979</v>
      </c>
      <c r="I3032">
        <v>9681</v>
      </c>
      <c r="J3032">
        <v>1188808</v>
      </c>
      <c r="K3032">
        <v>2352618</v>
      </c>
      <c r="L3032">
        <v>1402728</v>
      </c>
      <c r="M3032">
        <v>5805944</v>
      </c>
      <c r="N3032" s="6" t="str">
        <f t="shared" si="47"/>
        <v>B1_R1_C1Auvergne-Rhône-Alpes2035_2050FeuillusPrivé</v>
      </c>
    </row>
    <row r="3033" spans="1:14" x14ac:dyDescent="0.3">
      <c r="A3033" t="s">
        <v>225</v>
      </c>
      <c r="B3033" t="s">
        <v>31</v>
      </c>
      <c r="C3033" t="s">
        <v>215</v>
      </c>
      <c r="D3033" t="s">
        <v>114</v>
      </c>
      <c r="E3033" t="s">
        <v>113</v>
      </c>
      <c r="F3033">
        <v>108086</v>
      </c>
      <c r="G3033">
        <v>392356</v>
      </c>
      <c r="H3033">
        <v>22923</v>
      </c>
      <c r="I3033">
        <v>1248</v>
      </c>
      <c r="J3033">
        <v>200020</v>
      </c>
      <c r="K3033">
        <v>455967</v>
      </c>
      <c r="L3033">
        <v>162120</v>
      </c>
      <c r="M3033">
        <v>967191</v>
      </c>
      <c r="N3033" s="6" t="str">
        <f t="shared" si="47"/>
        <v>B1_R1_C1Auvergne-Rhône-Alpes2035_2050FeuillusPublic</v>
      </c>
    </row>
    <row r="3034" spans="1:14" x14ac:dyDescent="0.3">
      <c r="A3034" t="s">
        <v>225</v>
      </c>
      <c r="B3034" t="s">
        <v>33</v>
      </c>
      <c r="C3034" t="s">
        <v>214</v>
      </c>
      <c r="D3034" t="s">
        <v>115</v>
      </c>
      <c r="E3034" t="s">
        <v>112</v>
      </c>
      <c r="F3034">
        <v>3513216</v>
      </c>
      <c r="G3034">
        <v>1069653</v>
      </c>
      <c r="H3034">
        <v>324500</v>
      </c>
      <c r="I3034">
        <v>293967</v>
      </c>
      <c r="J3034">
        <v>-258890</v>
      </c>
      <c r="K3034">
        <v>4826195</v>
      </c>
      <c r="L3034">
        <v>1298868</v>
      </c>
      <c r="M3034">
        <v>5190950</v>
      </c>
      <c r="N3034" s="6" t="str">
        <f t="shared" si="47"/>
        <v>B1_R1_C2Auvergne-Rhône-Alpes2020_2035RésineuxPrivé</v>
      </c>
    </row>
    <row r="3035" spans="1:14" x14ac:dyDescent="0.3">
      <c r="A3035" t="s">
        <v>225</v>
      </c>
      <c r="B3035" t="s">
        <v>33</v>
      </c>
      <c r="C3035" t="s">
        <v>214</v>
      </c>
      <c r="D3035" t="s">
        <v>115</v>
      </c>
      <c r="E3035" t="s">
        <v>113</v>
      </c>
      <c r="F3035">
        <v>849127</v>
      </c>
      <c r="G3035">
        <v>265669</v>
      </c>
      <c r="H3035">
        <v>278567</v>
      </c>
      <c r="I3035">
        <v>53205</v>
      </c>
      <c r="J3035">
        <v>42735</v>
      </c>
      <c r="K3035">
        <v>1175158</v>
      </c>
      <c r="L3035">
        <v>383205</v>
      </c>
      <c r="M3035">
        <v>1663023</v>
      </c>
      <c r="N3035" s="6" t="str">
        <f t="shared" si="47"/>
        <v>B1_R1_C2Auvergne-Rhône-Alpes2020_2035RésineuxPublic</v>
      </c>
    </row>
    <row r="3036" spans="1:14" x14ac:dyDescent="0.3">
      <c r="A3036" t="s">
        <v>225</v>
      </c>
      <c r="B3036" t="s">
        <v>33</v>
      </c>
      <c r="C3036" t="s">
        <v>214</v>
      </c>
      <c r="D3036" t="s">
        <v>114</v>
      </c>
      <c r="E3036" t="s">
        <v>112</v>
      </c>
      <c r="F3036">
        <v>409684</v>
      </c>
      <c r="G3036">
        <v>1934317</v>
      </c>
      <c r="H3036">
        <v>68319</v>
      </c>
      <c r="I3036">
        <v>208971</v>
      </c>
      <c r="J3036">
        <v>936160</v>
      </c>
      <c r="K3036">
        <v>2097709</v>
      </c>
      <c r="L3036">
        <v>1652005</v>
      </c>
      <c r="M3036">
        <v>5369355</v>
      </c>
      <c r="N3036" s="6" t="str">
        <f t="shared" si="47"/>
        <v>B1_R1_C2Auvergne-Rhône-Alpes2020_2035FeuillusPrivé</v>
      </c>
    </row>
    <row r="3037" spans="1:14" x14ac:dyDescent="0.3">
      <c r="A3037" t="s">
        <v>225</v>
      </c>
      <c r="B3037" t="s">
        <v>33</v>
      </c>
      <c r="C3037" t="s">
        <v>214</v>
      </c>
      <c r="D3037" t="s">
        <v>114</v>
      </c>
      <c r="E3037" t="s">
        <v>113</v>
      </c>
      <c r="F3037">
        <v>89016</v>
      </c>
      <c r="G3037">
        <v>341567</v>
      </c>
      <c r="H3037">
        <v>30172</v>
      </c>
      <c r="I3037">
        <v>21013</v>
      </c>
      <c r="J3037">
        <v>189693</v>
      </c>
      <c r="K3037">
        <v>394504</v>
      </c>
      <c r="L3037">
        <v>193848</v>
      </c>
      <c r="M3037">
        <v>920047</v>
      </c>
      <c r="N3037" s="6" t="str">
        <f t="shared" si="47"/>
        <v>B1_R1_C2Auvergne-Rhône-Alpes2020_2035FeuillusPublic</v>
      </c>
    </row>
    <row r="3038" spans="1:14" x14ac:dyDescent="0.3">
      <c r="A3038" t="s">
        <v>225</v>
      </c>
      <c r="B3038" t="s">
        <v>33</v>
      </c>
      <c r="C3038" t="s">
        <v>215</v>
      </c>
      <c r="D3038" t="s">
        <v>115</v>
      </c>
      <c r="E3038" t="s">
        <v>112</v>
      </c>
      <c r="F3038">
        <v>3414068</v>
      </c>
      <c r="G3038">
        <v>897556</v>
      </c>
      <c r="H3038">
        <v>267697</v>
      </c>
      <c r="I3038">
        <v>20214</v>
      </c>
      <c r="J3038">
        <v>-435490</v>
      </c>
      <c r="K3038">
        <v>4531950</v>
      </c>
      <c r="L3038">
        <v>1293122</v>
      </c>
      <c r="M3038">
        <v>4350588</v>
      </c>
      <c r="N3038" s="6" t="str">
        <f t="shared" si="47"/>
        <v>B1_R1_C2Auvergne-Rhône-Alpes2035_2050RésineuxPrivé</v>
      </c>
    </row>
    <row r="3039" spans="1:14" x14ac:dyDescent="0.3">
      <c r="A3039" t="s">
        <v>225</v>
      </c>
      <c r="B3039" t="s">
        <v>33</v>
      </c>
      <c r="C3039" t="s">
        <v>215</v>
      </c>
      <c r="D3039" t="s">
        <v>115</v>
      </c>
      <c r="E3039" t="s">
        <v>113</v>
      </c>
      <c r="F3039">
        <v>936061</v>
      </c>
      <c r="G3039">
        <v>256416</v>
      </c>
      <c r="H3039">
        <v>315178</v>
      </c>
      <c r="I3039">
        <v>339</v>
      </c>
      <c r="J3039">
        <v>-58378</v>
      </c>
      <c r="K3039">
        <v>1253021</v>
      </c>
      <c r="L3039">
        <v>435975</v>
      </c>
      <c r="M3039">
        <v>1460978</v>
      </c>
      <c r="N3039" s="6" t="str">
        <f t="shared" si="47"/>
        <v>B1_R1_C2Auvergne-Rhône-Alpes2035_2050RésineuxPublic</v>
      </c>
    </row>
    <row r="3040" spans="1:14" x14ac:dyDescent="0.3">
      <c r="A3040" t="s">
        <v>225</v>
      </c>
      <c r="B3040" t="s">
        <v>33</v>
      </c>
      <c r="C3040" t="s">
        <v>215</v>
      </c>
      <c r="D3040" t="s">
        <v>114</v>
      </c>
      <c r="E3040" t="s">
        <v>112</v>
      </c>
      <c r="F3040">
        <v>521409</v>
      </c>
      <c r="G3040">
        <v>2081473</v>
      </c>
      <c r="H3040">
        <v>92020</v>
      </c>
      <c r="I3040">
        <v>9580</v>
      </c>
      <c r="J3040">
        <v>319771</v>
      </c>
      <c r="K3040">
        <v>2312670</v>
      </c>
      <c r="L3040">
        <v>2390240</v>
      </c>
      <c r="M3040">
        <v>5117848</v>
      </c>
      <c r="N3040" s="6" t="str">
        <f t="shared" si="47"/>
        <v>B1_R1_C2Auvergne-Rhône-Alpes2035_2050FeuillusPrivé</v>
      </c>
    </row>
    <row r="3041" spans="1:14" x14ac:dyDescent="0.3">
      <c r="A3041" t="s">
        <v>225</v>
      </c>
      <c r="B3041" t="s">
        <v>33</v>
      </c>
      <c r="C3041" t="s">
        <v>215</v>
      </c>
      <c r="D3041" t="s">
        <v>114</v>
      </c>
      <c r="E3041" t="s">
        <v>113</v>
      </c>
      <c r="F3041">
        <v>108463</v>
      </c>
      <c r="G3041">
        <v>389441</v>
      </c>
      <c r="H3041">
        <v>41587</v>
      </c>
      <c r="I3041">
        <v>1235</v>
      </c>
      <c r="J3041">
        <v>90105</v>
      </c>
      <c r="K3041">
        <v>453700</v>
      </c>
      <c r="L3041">
        <v>276506</v>
      </c>
      <c r="M3041">
        <v>875587</v>
      </c>
      <c r="N3041" s="6" t="str">
        <f t="shared" si="47"/>
        <v>B1_R1_C2Auvergne-Rhône-Alpes2035_2050FeuillusPublic</v>
      </c>
    </row>
    <row r="3042" spans="1:14" x14ac:dyDescent="0.3">
      <c r="A3042" t="s">
        <v>225</v>
      </c>
      <c r="B3042" t="s">
        <v>35</v>
      </c>
      <c r="C3042" t="s">
        <v>214</v>
      </c>
      <c r="D3042" t="s">
        <v>115</v>
      </c>
      <c r="E3042" t="s">
        <v>112</v>
      </c>
      <c r="F3042">
        <v>3472449</v>
      </c>
      <c r="G3042">
        <v>1061745</v>
      </c>
      <c r="H3042">
        <v>411166</v>
      </c>
      <c r="I3042">
        <v>284391</v>
      </c>
      <c r="J3042">
        <v>-544442</v>
      </c>
      <c r="K3042">
        <v>4776244</v>
      </c>
      <c r="L3042">
        <v>1759425</v>
      </c>
      <c r="M3042">
        <v>4696981</v>
      </c>
      <c r="N3042" s="6" t="str">
        <f t="shared" si="47"/>
        <v>B1_R1_C3Auvergne-Rhône-Alpes2020_2035RésineuxPrivé</v>
      </c>
    </row>
    <row r="3043" spans="1:14" x14ac:dyDescent="0.3">
      <c r="A3043" t="s">
        <v>225</v>
      </c>
      <c r="B3043" t="s">
        <v>35</v>
      </c>
      <c r="C3043" t="s">
        <v>214</v>
      </c>
      <c r="D3043" t="s">
        <v>115</v>
      </c>
      <c r="E3043" t="s">
        <v>113</v>
      </c>
      <c r="F3043">
        <v>883677</v>
      </c>
      <c r="G3043">
        <v>276731</v>
      </c>
      <c r="H3043">
        <v>372363</v>
      </c>
      <c r="I3043">
        <v>51855</v>
      </c>
      <c r="J3043">
        <v>-62590</v>
      </c>
      <c r="K3043">
        <v>1223767</v>
      </c>
      <c r="L3043">
        <v>535965</v>
      </c>
      <c r="M3043">
        <v>1515241</v>
      </c>
      <c r="N3043" s="6" t="str">
        <f t="shared" si="47"/>
        <v>B1_R1_C3Auvergne-Rhône-Alpes2020_2035RésineuxPublic</v>
      </c>
    </row>
    <row r="3044" spans="1:14" x14ac:dyDescent="0.3">
      <c r="A3044" t="s">
        <v>225</v>
      </c>
      <c r="B3044" t="s">
        <v>35</v>
      </c>
      <c r="C3044" t="s">
        <v>214</v>
      </c>
      <c r="D3044" t="s">
        <v>114</v>
      </c>
      <c r="E3044" t="s">
        <v>112</v>
      </c>
      <c r="F3044">
        <v>399387</v>
      </c>
      <c r="G3044">
        <v>1886408</v>
      </c>
      <c r="H3044">
        <v>85617</v>
      </c>
      <c r="I3044">
        <v>204225</v>
      </c>
      <c r="J3044">
        <v>309145</v>
      </c>
      <c r="K3044">
        <v>2046721</v>
      </c>
      <c r="L3044">
        <v>2363318</v>
      </c>
      <c r="M3044">
        <v>4843414</v>
      </c>
      <c r="N3044" s="6" t="str">
        <f t="shared" si="47"/>
        <v>B1_R1_C3Auvergne-Rhône-Alpes2020_2035FeuillusPrivé</v>
      </c>
    </row>
    <row r="3045" spans="1:14" x14ac:dyDescent="0.3">
      <c r="A3045" t="s">
        <v>225</v>
      </c>
      <c r="B3045" t="s">
        <v>35</v>
      </c>
      <c r="C3045" t="s">
        <v>214</v>
      </c>
      <c r="D3045" t="s">
        <v>114</v>
      </c>
      <c r="E3045" t="s">
        <v>113</v>
      </c>
      <c r="F3045">
        <v>89535</v>
      </c>
      <c r="G3045">
        <v>342745</v>
      </c>
      <c r="H3045">
        <v>41561</v>
      </c>
      <c r="I3045">
        <v>20540</v>
      </c>
      <c r="J3045">
        <v>102850</v>
      </c>
      <c r="K3045">
        <v>396346</v>
      </c>
      <c r="L3045">
        <v>274462</v>
      </c>
      <c r="M3045">
        <v>841599</v>
      </c>
      <c r="N3045" s="6" t="str">
        <f t="shared" si="47"/>
        <v>B1_R1_C3Auvergne-Rhône-Alpes2020_2035FeuillusPublic</v>
      </c>
    </row>
    <row r="3046" spans="1:14" x14ac:dyDescent="0.3">
      <c r="A3046" t="s">
        <v>225</v>
      </c>
      <c r="B3046" t="s">
        <v>35</v>
      </c>
      <c r="C3046" t="s">
        <v>215</v>
      </c>
      <c r="D3046" t="s">
        <v>115</v>
      </c>
      <c r="E3046" t="s">
        <v>112</v>
      </c>
      <c r="F3046">
        <v>3602859</v>
      </c>
      <c r="G3046">
        <v>951882</v>
      </c>
      <c r="H3046">
        <v>348582</v>
      </c>
      <c r="I3046">
        <v>17225</v>
      </c>
      <c r="J3046">
        <v>-654027</v>
      </c>
      <c r="K3046">
        <v>4778270</v>
      </c>
      <c r="L3046">
        <v>1251389</v>
      </c>
      <c r="M3046">
        <v>3861005</v>
      </c>
      <c r="N3046" s="6" t="str">
        <f t="shared" si="47"/>
        <v>B1_R1_C3Auvergne-Rhône-Alpes2035_2050RésineuxPrivé</v>
      </c>
    </row>
    <row r="3047" spans="1:14" x14ac:dyDescent="0.3">
      <c r="A3047" t="s">
        <v>225</v>
      </c>
      <c r="B3047" t="s">
        <v>35</v>
      </c>
      <c r="C3047" t="s">
        <v>215</v>
      </c>
      <c r="D3047" t="s">
        <v>115</v>
      </c>
      <c r="E3047" t="s">
        <v>113</v>
      </c>
      <c r="F3047">
        <v>1016885</v>
      </c>
      <c r="G3047">
        <v>276857</v>
      </c>
      <c r="H3047">
        <v>340044</v>
      </c>
      <c r="I3047">
        <v>295</v>
      </c>
      <c r="J3047">
        <v>-132689</v>
      </c>
      <c r="K3047">
        <v>1358628</v>
      </c>
      <c r="L3047">
        <v>404489</v>
      </c>
      <c r="M3047">
        <v>1294308</v>
      </c>
      <c r="N3047" s="6" t="str">
        <f t="shared" si="47"/>
        <v>B1_R1_C3Auvergne-Rhône-Alpes2035_2050RésineuxPublic</v>
      </c>
    </row>
    <row r="3048" spans="1:14" x14ac:dyDescent="0.3">
      <c r="A3048" t="s">
        <v>225</v>
      </c>
      <c r="B3048" t="s">
        <v>35</v>
      </c>
      <c r="C3048" t="s">
        <v>215</v>
      </c>
      <c r="D3048" t="s">
        <v>114</v>
      </c>
      <c r="E3048" t="s">
        <v>112</v>
      </c>
      <c r="F3048">
        <v>537783</v>
      </c>
      <c r="G3048">
        <v>2115905</v>
      </c>
      <c r="H3048">
        <v>132139</v>
      </c>
      <c r="I3048">
        <v>8748</v>
      </c>
      <c r="J3048">
        <v>-120129</v>
      </c>
      <c r="K3048">
        <v>2351958</v>
      </c>
      <c r="L3048">
        <v>2453224</v>
      </c>
      <c r="M3048">
        <v>4419856</v>
      </c>
      <c r="N3048" s="6" t="str">
        <f t="shared" si="47"/>
        <v>B1_R1_C3Auvergne-Rhône-Alpes2035_2050FeuillusPrivé</v>
      </c>
    </row>
    <row r="3049" spans="1:14" x14ac:dyDescent="0.3">
      <c r="A3049" t="s">
        <v>225</v>
      </c>
      <c r="B3049" t="s">
        <v>35</v>
      </c>
      <c r="C3049" t="s">
        <v>215</v>
      </c>
      <c r="D3049" t="s">
        <v>114</v>
      </c>
      <c r="E3049" t="s">
        <v>113</v>
      </c>
      <c r="F3049">
        <v>113203</v>
      </c>
      <c r="G3049">
        <v>406236</v>
      </c>
      <c r="H3049">
        <v>46121</v>
      </c>
      <c r="I3049">
        <v>1129</v>
      </c>
      <c r="J3049">
        <v>17457</v>
      </c>
      <c r="K3049">
        <v>472362</v>
      </c>
      <c r="L3049">
        <v>294461</v>
      </c>
      <c r="M3049">
        <v>782937</v>
      </c>
      <c r="N3049" s="6" t="str">
        <f t="shared" si="47"/>
        <v>B1_R1_C3Auvergne-Rhône-Alpes2035_2050FeuillusPublic</v>
      </c>
    </row>
    <row r="3050" spans="1:14" x14ac:dyDescent="0.3">
      <c r="A3050" t="s">
        <v>225</v>
      </c>
      <c r="B3050" t="s">
        <v>37</v>
      </c>
      <c r="C3050" t="s">
        <v>214</v>
      </c>
      <c r="D3050" t="s">
        <v>115</v>
      </c>
      <c r="E3050" t="s">
        <v>112</v>
      </c>
      <c r="F3050">
        <v>3589762</v>
      </c>
      <c r="G3050">
        <v>1086054</v>
      </c>
      <c r="H3050">
        <v>324188</v>
      </c>
      <c r="I3050">
        <v>226314</v>
      </c>
      <c r="J3050">
        <v>-299359</v>
      </c>
      <c r="K3050">
        <v>4923514</v>
      </c>
      <c r="L3050">
        <v>1287627</v>
      </c>
      <c r="M3050">
        <v>5149317</v>
      </c>
      <c r="N3050" s="6" t="str">
        <f t="shared" si="47"/>
        <v>B1_R2_C1Auvergne-Rhône-Alpes2020_2035RésineuxPrivé</v>
      </c>
    </row>
    <row r="3051" spans="1:14" x14ac:dyDescent="0.3">
      <c r="A3051" t="s">
        <v>225</v>
      </c>
      <c r="B3051" t="s">
        <v>37</v>
      </c>
      <c r="C3051" t="s">
        <v>214</v>
      </c>
      <c r="D3051" t="s">
        <v>115</v>
      </c>
      <c r="E3051" t="s">
        <v>113</v>
      </c>
      <c r="F3051">
        <v>880297</v>
      </c>
      <c r="G3051">
        <v>272374</v>
      </c>
      <c r="H3051">
        <v>277638</v>
      </c>
      <c r="I3051">
        <v>39248</v>
      </c>
      <c r="J3051">
        <v>28850</v>
      </c>
      <c r="K3051">
        <v>1214708</v>
      </c>
      <c r="L3051">
        <v>381912</v>
      </c>
      <c r="M3051">
        <v>1656009</v>
      </c>
      <c r="N3051" s="6" t="str">
        <f t="shared" si="47"/>
        <v>B1_R2_C1Auvergne-Rhône-Alpes2020_2035RésineuxPublic</v>
      </c>
    </row>
    <row r="3052" spans="1:14" x14ac:dyDescent="0.3">
      <c r="A3052" t="s">
        <v>225</v>
      </c>
      <c r="B3052" t="s">
        <v>37</v>
      </c>
      <c r="C3052" t="s">
        <v>214</v>
      </c>
      <c r="D3052" t="s">
        <v>114</v>
      </c>
      <c r="E3052" t="s">
        <v>112</v>
      </c>
      <c r="F3052">
        <v>419374</v>
      </c>
      <c r="G3052">
        <v>1950676</v>
      </c>
      <c r="H3052">
        <v>68156</v>
      </c>
      <c r="I3052">
        <v>68004</v>
      </c>
      <c r="J3052">
        <v>927897</v>
      </c>
      <c r="K3052">
        <v>2126095</v>
      </c>
      <c r="L3052">
        <v>1648847</v>
      </c>
      <c r="M3052">
        <v>5373924</v>
      </c>
      <c r="N3052" s="6" t="str">
        <f t="shared" si="47"/>
        <v>B1_R2_C1Auvergne-Rhône-Alpes2020_2035FeuillusPrivé</v>
      </c>
    </row>
    <row r="3053" spans="1:14" x14ac:dyDescent="0.3">
      <c r="A3053" t="s">
        <v>225</v>
      </c>
      <c r="B3053" t="s">
        <v>37</v>
      </c>
      <c r="C3053" t="s">
        <v>214</v>
      </c>
      <c r="D3053" t="s">
        <v>114</v>
      </c>
      <c r="E3053" t="s">
        <v>113</v>
      </c>
      <c r="F3053">
        <v>91522</v>
      </c>
      <c r="G3053">
        <v>355871</v>
      </c>
      <c r="H3053">
        <v>29990</v>
      </c>
      <c r="I3053">
        <v>14601</v>
      </c>
      <c r="J3053">
        <v>180439</v>
      </c>
      <c r="K3053">
        <v>409836</v>
      </c>
      <c r="L3053">
        <v>192997</v>
      </c>
      <c r="M3053">
        <v>917685</v>
      </c>
      <c r="N3053" s="6" t="str">
        <f t="shared" si="47"/>
        <v>B1_R2_C1Auvergne-Rhône-Alpes2020_2035FeuillusPublic</v>
      </c>
    </row>
    <row r="3054" spans="1:14" x14ac:dyDescent="0.3">
      <c r="A3054" t="s">
        <v>225</v>
      </c>
      <c r="B3054" t="s">
        <v>37</v>
      </c>
      <c r="C3054" t="s">
        <v>215</v>
      </c>
      <c r="D3054" t="s">
        <v>115</v>
      </c>
      <c r="E3054" t="s">
        <v>112</v>
      </c>
      <c r="F3054">
        <v>3448905</v>
      </c>
      <c r="G3054">
        <v>909553</v>
      </c>
      <c r="H3054">
        <v>149034</v>
      </c>
      <c r="I3054">
        <v>4416</v>
      </c>
      <c r="J3054">
        <v>-135282</v>
      </c>
      <c r="K3054">
        <v>4580842</v>
      </c>
      <c r="L3054">
        <v>723575</v>
      </c>
      <c r="M3054">
        <v>4780740</v>
      </c>
      <c r="N3054" s="6" t="str">
        <f t="shared" si="47"/>
        <v>B1_R2_C1Auvergne-Rhône-Alpes2035_2050RésineuxPrivé</v>
      </c>
    </row>
    <row r="3055" spans="1:14" x14ac:dyDescent="0.3">
      <c r="A3055" t="s">
        <v>225</v>
      </c>
      <c r="B3055" t="s">
        <v>37</v>
      </c>
      <c r="C3055" t="s">
        <v>215</v>
      </c>
      <c r="D3055" t="s">
        <v>115</v>
      </c>
      <c r="E3055" t="s">
        <v>113</v>
      </c>
      <c r="F3055">
        <v>887898</v>
      </c>
      <c r="G3055">
        <v>243601</v>
      </c>
      <c r="H3055">
        <v>180725</v>
      </c>
      <c r="I3055">
        <v>0</v>
      </c>
      <c r="J3055">
        <v>50400</v>
      </c>
      <c r="K3055">
        <v>1188367</v>
      </c>
      <c r="L3055">
        <v>269831</v>
      </c>
      <c r="M3055">
        <v>1590059</v>
      </c>
      <c r="N3055" s="6" t="str">
        <f t="shared" si="47"/>
        <v>B1_R2_C1Auvergne-Rhône-Alpes2035_2050RésineuxPublic</v>
      </c>
    </row>
    <row r="3056" spans="1:14" x14ac:dyDescent="0.3">
      <c r="A3056" t="s">
        <v>225</v>
      </c>
      <c r="B3056" t="s">
        <v>37</v>
      </c>
      <c r="C3056" t="s">
        <v>215</v>
      </c>
      <c r="D3056" t="s">
        <v>114</v>
      </c>
      <c r="E3056" t="s">
        <v>112</v>
      </c>
      <c r="F3056">
        <v>526573</v>
      </c>
      <c r="G3056">
        <v>2147608</v>
      </c>
      <c r="H3056">
        <v>52769</v>
      </c>
      <c r="I3056">
        <v>3034</v>
      </c>
      <c r="J3056">
        <v>1172794</v>
      </c>
      <c r="K3056">
        <v>2375015</v>
      </c>
      <c r="L3056">
        <v>1396861</v>
      </c>
      <c r="M3056">
        <v>5793960</v>
      </c>
      <c r="N3056" s="6" t="str">
        <f t="shared" si="47"/>
        <v>B1_R2_C1Auvergne-Rhône-Alpes2035_2050FeuillusPrivé</v>
      </c>
    </row>
    <row r="3057" spans="1:14" x14ac:dyDescent="0.3">
      <c r="A3057" t="s">
        <v>225</v>
      </c>
      <c r="B3057" t="s">
        <v>37</v>
      </c>
      <c r="C3057" t="s">
        <v>215</v>
      </c>
      <c r="D3057" t="s">
        <v>114</v>
      </c>
      <c r="E3057" t="s">
        <v>113</v>
      </c>
      <c r="F3057">
        <v>107132</v>
      </c>
      <c r="G3057">
        <v>393444</v>
      </c>
      <c r="H3057">
        <v>22809</v>
      </c>
      <c r="I3057">
        <v>0</v>
      </c>
      <c r="J3057">
        <v>198772</v>
      </c>
      <c r="K3057">
        <v>455942</v>
      </c>
      <c r="L3057">
        <v>161045</v>
      </c>
      <c r="M3057">
        <v>964063</v>
      </c>
      <c r="N3057" s="6" t="str">
        <f t="shared" si="47"/>
        <v>B1_R2_C1Auvergne-Rhône-Alpes2035_2050FeuillusPublic</v>
      </c>
    </row>
    <row r="3058" spans="1:14" x14ac:dyDescent="0.3">
      <c r="A3058" t="s">
        <v>225</v>
      </c>
      <c r="B3058" t="s">
        <v>38</v>
      </c>
      <c r="C3058" t="s">
        <v>214</v>
      </c>
      <c r="D3058" t="s">
        <v>115</v>
      </c>
      <c r="E3058" t="s">
        <v>112</v>
      </c>
      <c r="F3058">
        <v>3589762</v>
      </c>
      <c r="G3058">
        <v>1086054</v>
      </c>
      <c r="H3058">
        <v>324188</v>
      </c>
      <c r="I3058">
        <v>226314</v>
      </c>
      <c r="J3058">
        <v>-299359</v>
      </c>
      <c r="K3058">
        <v>4923514</v>
      </c>
      <c r="L3058">
        <v>1287627</v>
      </c>
      <c r="M3058">
        <v>5149317</v>
      </c>
      <c r="N3058" s="6" t="str">
        <f t="shared" si="47"/>
        <v>B1_R2_C2Auvergne-Rhône-Alpes2020_2035RésineuxPrivé</v>
      </c>
    </row>
    <row r="3059" spans="1:14" x14ac:dyDescent="0.3">
      <c r="A3059" t="s">
        <v>225</v>
      </c>
      <c r="B3059" t="s">
        <v>38</v>
      </c>
      <c r="C3059" t="s">
        <v>214</v>
      </c>
      <c r="D3059" t="s">
        <v>115</v>
      </c>
      <c r="E3059" t="s">
        <v>113</v>
      </c>
      <c r="F3059">
        <v>880297</v>
      </c>
      <c r="G3059">
        <v>272374</v>
      </c>
      <c r="H3059">
        <v>277638</v>
      </c>
      <c r="I3059">
        <v>39248</v>
      </c>
      <c r="J3059">
        <v>28850</v>
      </c>
      <c r="K3059">
        <v>1214708</v>
      </c>
      <c r="L3059">
        <v>381912</v>
      </c>
      <c r="M3059">
        <v>1656009</v>
      </c>
      <c r="N3059" s="6" t="str">
        <f t="shared" si="47"/>
        <v>B1_R2_C2Auvergne-Rhône-Alpes2020_2035RésineuxPublic</v>
      </c>
    </row>
    <row r="3060" spans="1:14" x14ac:dyDescent="0.3">
      <c r="A3060" t="s">
        <v>225</v>
      </c>
      <c r="B3060" t="s">
        <v>38</v>
      </c>
      <c r="C3060" t="s">
        <v>214</v>
      </c>
      <c r="D3060" t="s">
        <v>114</v>
      </c>
      <c r="E3060" t="s">
        <v>112</v>
      </c>
      <c r="F3060">
        <v>419374</v>
      </c>
      <c r="G3060">
        <v>1950676</v>
      </c>
      <c r="H3060">
        <v>68156</v>
      </c>
      <c r="I3060">
        <v>68004</v>
      </c>
      <c r="J3060">
        <v>927897</v>
      </c>
      <c r="K3060">
        <v>2126095</v>
      </c>
      <c r="L3060">
        <v>1648847</v>
      </c>
      <c r="M3060">
        <v>5373924</v>
      </c>
      <c r="N3060" s="6" t="str">
        <f t="shared" si="47"/>
        <v>B1_R2_C2Auvergne-Rhône-Alpes2020_2035FeuillusPrivé</v>
      </c>
    </row>
    <row r="3061" spans="1:14" x14ac:dyDescent="0.3">
      <c r="A3061" t="s">
        <v>225</v>
      </c>
      <c r="B3061" t="s">
        <v>38</v>
      </c>
      <c r="C3061" t="s">
        <v>214</v>
      </c>
      <c r="D3061" t="s">
        <v>114</v>
      </c>
      <c r="E3061" t="s">
        <v>113</v>
      </c>
      <c r="F3061">
        <v>91522</v>
      </c>
      <c r="G3061">
        <v>355871</v>
      </c>
      <c r="H3061">
        <v>29990</v>
      </c>
      <c r="I3061">
        <v>14601</v>
      </c>
      <c r="J3061">
        <v>180439</v>
      </c>
      <c r="K3061">
        <v>409836</v>
      </c>
      <c r="L3061">
        <v>192997</v>
      </c>
      <c r="M3061">
        <v>917685</v>
      </c>
      <c r="N3061" s="6" t="str">
        <f t="shared" si="47"/>
        <v>B1_R2_C2Auvergne-Rhône-Alpes2020_2035FeuillusPublic</v>
      </c>
    </row>
    <row r="3062" spans="1:14" x14ac:dyDescent="0.3">
      <c r="A3062" t="s">
        <v>225</v>
      </c>
      <c r="B3062" t="s">
        <v>38</v>
      </c>
      <c r="C3062" t="s">
        <v>215</v>
      </c>
      <c r="D3062" t="s">
        <v>115</v>
      </c>
      <c r="E3062" t="s">
        <v>112</v>
      </c>
      <c r="F3062">
        <v>3420315</v>
      </c>
      <c r="G3062">
        <v>901035</v>
      </c>
      <c r="H3062">
        <v>266809</v>
      </c>
      <c r="I3062">
        <v>4336</v>
      </c>
      <c r="J3062">
        <v>-474874</v>
      </c>
      <c r="K3062">
        <v>4542498</v>
      </c>
      <c r="L3062">
        <v>1264018</v>
      </c>
      <c r="M3062">
        <v>4216232</v>
      </c>
      <c r="N3062" s="6" t="str">
        <f t="shared" si="47"/>
        <v>B1_R2_C2Auvergne-Rhône-Alpes2035_2050RésineuxPrivé</v>
      </c>
    </row>
    <row r="3063" spans="1:14" x14ac:dyDescent="0.3">
      <c r="A3063" t="s">
        <v>225</v>
      </c>
      <c r="B3063" t="s">
        <v>38</v>
      </c>
      <c r="C3063" t="s">
        <v>215</v>
      </c>
      <c r="D3063" t="s">
        <v>115</v>
      </c>
      <c r="E3063" t="s">
        <v>113</v>
      </c>
      <c r="F3063">
        <v>969867</v>
      </c>
      <c r="G3063">
        <v>266246</v>
      </c>
      <c r="H3063">
        <v>310191</v>
      </c>
      <c r="I3063">
        <v>0</v>
      </c>
      <c r="J3063">
        <v>-78413</v>
      </c>
      <c r="K3063">
        <v>1298762</v>
      </c>
      <c r="L3063">
        <v>430025</v>
      </c>
      <c r="M3063">
        <v>1436748</v>
      </c>
      <c r="N3063" s="6" t="str">
        <f t="shared" si="47"/>
        <v>B1_R2_C2Auvergne-Rhône-Alpes2035_2050RésineuxPublic</v>
      </c>
    </row>
    <row r="3064" spans="1:14" x14ac:dyDescent="0.3">
      <c r="A3064" t="s">
        <v>225</v>
      </c>
      <c r="B3064" t="s">
        <v>38</v>
      </c>
      <c r="C3064" t="s">
        <v>215</v>
      </c>
      <c r="D3064" t="s">
        <v>114</v>
      </c>
      <c r="E3064" t="s">
        <v>112</v>
      </c>
      <c r="F3064">
        <v>518600</v>
      </c>
      <c r="G3064">
        <v>2093537</v>
      </c>
      <c r="H3064">
        <v>92104</v>
      </c>
      <c r="I3064">
        <v>3002</v>
      </c>
      <c r="J3064">
        <v>310705</v>
      </c>
      <c r="K3064">
        <v>2319844</v>
      </c>
      <c r="L3064">
        <v>2392150</v>
      </c>
      <c r="M3064">
        <v>5110657</v>
      </c>
      <c r="N3064" s="6" t="str">
        <f t="shared" si="47"/>
        <v>B1_R2_C2Auvergne-Rhône-Alpes2035_2050FeuillusPrivé</v>
      </c>
    </row>
    <row r="3065" spans="1:14" x14ac:dyDescent="0.3">
      <c r="A3065" t="s">
        <v>225</v>
      </c>
      <c r="B3065" t="s">
        <v>38</v>
      </c>
      <c r="C3065" t="s">
        <v>215</v>
      </c>
      <c r="D3065" t="s">
        <v>114</v>
      </c>
      <c r="E3065" t="s">
        <v>113</v>
      </c>
      <c r="F3065">
        <v>109930</v>
      </c>
      <c r="G3065">
        <v>398832</v>
      </c>
      <c r="H3065">
        <v>41017</v>
      </c>
      <c r="I3065">
        <v>0</v>
      </c>
      <c r="J3065">
        <v>84542</v>
      </c>
      <c r="K3065">
        <v>463368</v>
      </c>
      <c r="L3065">
        <v>274510</v>
      </c>
      <c r="M3065">
        <v>873236</v>
      </c>
      <c r="N3065" s="6" t="str">
        <f t="shared" si="47"/>
        <v>B1_R2_C2Auvergne-Rhône-Alpes2035_2050FeuillusPublic</v>
      </c>
    </row>
    <row r="3066" spans="1:14" x14ac:dyDescent="0.3">
      <c r="A3066" t="s">
        <v>225</v>
      </c>
      <c r="B3066" t="s">
        <v>39</v>
      </c>
      <c r="C3066" t="s">
        <v>214</v>
      </c>
      <c r="D3066" t="s">
        <v>115</v>
      </c>
      <c r="E3066" t="s">
        <v>112</v>
      </c>
      <c r="F3066">
        <v>3598748</v>
      </c>
      <c r="G3066">
        <v>1095677</v>
      </c>
      <c r="H3066">
        <v>426185</v>
      </c>
      <c r="I3066">
        <v>218716</v>
      </c>
      <c r="J3066">
        <v>-602164</v>
      </c>
      <c r="K3066">
        <v>4943236</v>
      </c>
      <c r="L3066">
        <v>1727787</v>
      </c>
      <c r="M3066">
        <v>4650387</v>
      </c>
      <c r="N3066" s="6" t="str">
        <f t="shared" si="47"/>
        <v>B1_R2_C3Auvergne-Rhône-Alpes2020_2035RésineuxPrivé</v>
      </c>
    </row>
    <row r="3067" spans="1:14" x14ac:dyDescent="0.3">
      <c r="A3067" t="s">
        <v>225</v>
      </c>
      <c r="B3067" t="s">
        <v>39</v>
      </c>
      <c r="C3067" t="s">
        <v>214</v>
      </c>
      <c r="D3067" t="s">
        <v>115</v>
      </c>
      <c r="E3067" t="s">
        <v>113</v>
      </c>
      <c r="F3067">
        <v>917472</v>
      </c>
      <c r="G3067">
        <v>284211</v>
      </c>
      <c r="H3067">
        <v>375281</v>
      </c>
      <c r="I3067">
        <v>38836</v>
      </c>
      <c r="J3067">
        <v>-74508</v>
      </c>
      <c r="K3067">
        <v>1266996</v>
      </c>
      <c r="L3067">
        <v>525923</v>
      </c>
      <c r="M3067">
        <v>1509692</v>
      </c>
      <c r="N3067" s="6" t="str">
        <f t="shared" si="47"/>
        <v>B1_R2_C3Auvergne-Rhône-Alpes2020_2035RésineuxPublic</v>
      </c>
    </row>
    <row r="3068" spans="1:14" x14ac:dyDescent="0.3">
      <c r="A3068" t="s">
        <v>225</v>
      </c>
      <c r="B3068" t="s">
        <v>39</v>
      </c>
      <c r="C3068" t="s">
        <v>214</v>
      </c>
      <c r="D3068" t="s">
        <v>114</v>
      </c>
      <c r="E3068" t="s">
        <v>112</v>
      </c>
      <c r="F3068">
        <v>416163</v>
      </c>
      <c r="G3068">
        <v>1944100</v>
      </c>
      <c r="H3068">
        <v>97061</v>
      </c>
      <c r="I3068">
        <v>64707</v>
      </c>
      <c r="J3068">
        <v>283304</v>
      </c>
      <c r="K3068">
        <v>2118417</v>
      </c>
      <c r="L3068">
        <v>2345330</v>
      </c>
      <c r="M3068">
        <v>4844473</v>
      </c>
      <c r="N3068" s="6" t="str">
        <f t="shared" si="47"/>
        <v>B1_R2_C3Auvergne-Rhône-Alpes2020_2035FeuillusPrivé</v>
      </c>
    </row>
    <row r="3069" spans="1:14" x14ac:dyDescent="0.3">
      <c r="A3069" t="s">
        <v>225</v>
      </c>
      <c r="B3069" t="s">
        <v>39</v>
      </c>
      <c r="C3069" t="s">
        <v>214</v>
      </c>
      <c r="D3069" t="s">
        <v>114</v>
      </c>
      <c r="E3069" t="s">
        <v>113</v>
      </c>
      <c r="F3069">
        <v>91752</v>
      </c>
      <c r="G3069">
        <v>356303</v>
      </c>
      <c r="H3069">
        <v>41328</v>
      </c>
      <c r="I3069">
        <v>14306</v>
      </c>
      <c r="J3069">
        <v>94353</v>
      </c>
      <c r="K3069">
        <v>410631</v>
      </c>
      <c r="L3069">
        <v>272968</v>
      </c>
      <c r="M3069">
        <v>839064</v>
      </c>
      <c r="N3069" s="6" t="str">
        <f t="shared" si="47"/>
        <v>B1_R2_C3Auvergne-Rhône-Alpes2020_2035FeuillusPublic</v>
      </c>
    </row>
    <row r="3070" spans="1:14" x14ac:dyDescent="0.3">
      <c r="A3070" t="s">
        <v>225</v>
      </c>
      <c r="B3070" t="s">
        <v>39</v>
      </c>
      <c r="C3070" t="s">
        <v>215</v>
      </c>
      <c r="D3070" t="s">
        <v>115</v>
      </c>
      <c r="E3070" t="s">
        <v>112</v>
      </c>
      <c r="F3070">
        <v>3592230</v>
      </c>
      <c r="G3070">
        <v>952651</v>
      </c>
      <c r="H3070">
        <v>357274</v>
      </c>
      <c r="I3070">
        <v>3726</v>
      </c>
      <c r="J3070">
        <v>-679505</v>
      </c>
      <c r="K3070">
        <v>4768286</v>
      </c>
      <c r="L3070">
        <v>1192422</v>
      </c>
      <c r="M3070">
        <v>3719080</v>
      </c>
      <c r="N3070" s="6" t="str">
        <f t="shared" si="47"/>
        <v>B1_R2_C3Auvergne-Rhône-Alpes2035_2050RésineuxPrivé</v>
      </c>
    </row>
    <row r="3071" spans="1:14" x14ac:dyDescent="0.3">
      <c r="A3071" t="s">
        <v>225</v>
      </c>
      <c r="B3071" t="s">
        <v>39</v>
      </c>
      <c r="C3071" t="s">
        <v>215</v>
      </c>
      <c r="D3071" t="s">
        <v>115</v>
      </c>
      <c r="E3071" t="s">
        <v>113</v>
      </c>
      <c r="F3071">
        <v>1013797</v>
      </c>
      <c r="G3071">
        <v>277306</v>
      </c>
      <c r="H3071">
        <v>345047</v>
      </c>
      <c r="I3071">
        <v>0</v>
      </c>
      <c r="J3071">
        <v>-138759</v>
      </c>
      <c r="K3071">
        <v>1355889</v>
      </c>
      <c r="L3071">
        <v>400967</v>
      </c>
      <c r="M3071">
        <v>1269444</v>
      </c>
      <c r="N3071" s="6" t="str">
        <f t="shared" si="47"/>
        <v>B1_R2_C3Auvergne-Rhône-Alpes2035_2050RésineuxPublic</v>
      </c>
    </row>
    <row r="3072" spans="1:14" x14ac:dyDescent="0.3">
      <c r="A3072" t="s">
        <v>225</v>
      </c>
      <c r="B3072" t="s">
        <v>39</v>
      </c>
      <c r="C3072" t="s">
        <v>215</v>
      </c>
      <c r="D3072" t="s">
        <v>114</v>
      </c>
      <c r="E3072" t="s">
        <v>112</v>
      </c>
      <c r="F3072">
        <v>535478</v>
      </c>
      <c r="G3072">
        <v>2140469</v>
      </c>
      <c r="H3072">
        <v>137602</v>
      </c>
      <c r="I3072">
        <v>2741</v>
      </c>
      <c r="J3072">
        <v>-132100</v>
      </c>
      <c r="K3072">
        <v>2369931</v>
      </c>
      <c r="L3072">
        <v>2441604</v>
      </c>
      <c r="M3072">
        <v>4407102</v>
      </c>
      <c r="N3072" s="6" t="str">
        <f t="shared" si="47"/>
        <v>B1_R2_C3Auvergne-Rhône-Alpes2035_2050FeuillusPrivé</v>
      </c>
    </row>
    <row r="3073" spans="1:14" x14ac:dyDescent="0.3">
      <c r="A3073" t="s">
        <v>225</v>
      </c>
      <c r="B3073" t="s">
        <v>39</v>
      </c>
      <c r="C3073" t="s">
        <v>215</v>
      </c>
      <c r="D3073" t="s">
        <v>114</v>
      </c>
      <c r="E3073" t="s">
        <v>113</v>
      </c>
      <c r="F3073">
        <v>112246</v>
      </c>
      <c r="G3073">
        <v>407693</v>
      </c>
      <c r="H3073">
        <v>46132</v>
      </c>
      <c r="I3073">
        <v>0</v>
      </c>
      <c r="J3073">
        <v>17677</v>
      </c>
      <c r="K3073">
        <v>472683</v>
      </c>
      <c r="L3073">
        <v>290914</v>
      </c>
      <c r="M3073">
        <v>780457</v>
      </c>
      <c r="N3073" s="6" t="str">
        <f t="shared" si="47"/>
        <v>B1_R2_C3Auvergne-Rhône-Alpes2035_2050FeuillusPublic</v>
      </c>
    </row>
    <row r="3074" spans="1:14" x14ac:dyDescent="0.3">
      <c r="A3074" t="s">
        <v>225</v>
      </c>
      <c r="B3074" t="s">
        <v>40</v>
      </c>
      <c r="C3074" t="s">
        <v>214</v>
      </c>
      <c r="D3074" t="s">
        <v>115</v>
      </c>
      <c r="E3074" t="s">
        <v>112</v>
      </c>
      <c r="F3074">
        <v>3951812</v>
      </c>
      <c r="G3074">
        <v>1198956</v>
      </c>
      <c r="H3074">
        <v>326281</v>
      </c>
      <c r="I3074">
        <v>290605</v>
      </c>
      <c r="J3074">
        <v>-447894</v>
      </c>
      <c r="K3074">
        <v>5421594</v>
      </c>
      <c r="L3074">
        <v>1277719</v>
      </c>
      <c r="M3074">
        <v>5147991</v>
      </c>
      <c r="N3074" s="6" t="str">
        <f t="shared" si="47"/>
        <v>B2_R1_C1Auvergne-Rhône-Alpes2020_2035RésineuxPrivé</v>
      </c>
    </row>
    <row r="3075" spans="1:14" x14ac:dyDescent="0.3">
      <c r="A3075" t="s">
        <v>225</v>
      </c>
      <c r="B3075" t="s">
        <v>40</v>
      </c>
      <c r="C3075" t="s">
        <v>214</v>
      </c>
      <c r="D3075" t="s">
        <v>115</v>
      </c>
      <c r="E3075" t="s">
        <v>113</v>
      </c>
      <c r="F3075">
        <v>991822</v>
      </c>
      <c r="G3075">
        <v>306253</v>
      </c>
      <c r="H3075">
        <v>275422</v>
      </c>
      <c r="I3075">
        <v>52401</v>
      </c>
      <c r="J3075">
        <v>-18384</v>
      </c>
      <c r="K3075">
        <v>1367971</v>
      </c>
      <c r="L3075">
        <v>374600</v>
      </c>
      <c r="M3075">
        <v>1643469</v>
      </c>
      <c r="N3075" s="6" t="str">
        <f t="shared" ref="N3075:N3138" si="48">B3075&amp;A3075&amp;C3075&amp;D3075&amp;E3075</f>
        <v>B2_R1_C1Auvergne-Rhône-Alpes2020_2035RésineuxPublic</v>
      </c>
    </row>
    <row r="3076" spans="1:14" x14ac:dyDescent="0.3">
      <c r="A3076" t="s">
        <v>225</v>
      </c>
      <c r="B3076" t="s">
        <v>40</v>
      </c>
      <c r="C3076" t="s">
        <v>214</v>
      </c>
      <c r="D3076" t="s">
        <v>114</v>
      </c>
      <c r="E3076" t="s">
        <v>112</v>
      </c>
      <c r="F3076">
        <v>457660</v>
      </c>
      <c r="G3076">
        <v>2172589</v>
      </c>
      <c r="H3076">
        <v>70366</v>
      </c>
      <c r="I3076">
        <v>207720</v>
      </c>
      <c r="J3076">
        <v>792986</v>
      </c>
      <c r="K3076">
        <v>2353267</v>
      </c>
      <c r="L3076">
        <v>1637506</v>
      </c>
      <c r="M3076">
        <v>5345242</v>
      </c>
      <c r="N3076" s="6" t="str">
        <f t="shared" si="48"/>
        <v>B2_R1_C1Auvergne-Rhône-Alpes2020_2035FeuillusPrivé</v>
      </c>
    </row>
    <row r="3077" spans="1:14" x14ac:dyDescent="0.3">
      <c r="A3077" t="s">
        <v>225</v>
      </c>
      <c r="B3077" t="s">
        <v>40</v>
      </c>
      <c r="C3077" t="s">
        <v>214</v>
      </c>
      <c r="D3077" t="s">
        <v>114</v>
      </c>
      <c r="E3077" t="s">
        <v>113</v>
      </c>
      <c r="F3077">
        <v>100369</v>
      </c>
      <c r="G3077">
        <v>392875</v>
      </c>
      <c r="H3077">
        <v>29816</v>
      </c>
      <c r="I3077">
        <v>20692</v>
      </c>
      <c r="J3077">
        <v>157276</v>
      </c>
      <c r="K3077">
        <v>451573</v>
      </c>
      <c r="L3077">
        <v>192406</v>
      </c>
      <c r="M3077">
        <v>915318</v>
      </c>
      <c r="N3077" s="6" t="str">
        <f t="shared" si="48"/>
        <v>B2_R1_C1Auvergne-Rhône-Alpes2020_2035FeuillusPublic</v>
      </c>
    </row>
    <row r="3078" spans="1:14" x14ac:dyDescent="0.3">
      <c r="A3078" t="s">
        <v>225</v>
      </c>
      <c r="B3078" t="s">
        <v>40</v>
      </c>
      <c r="C3078" t="s">
        <v>215</v>
      </c>
      <c r="D3078" t="s">
        <v>115</v>
      </c>
      <c r="E3078" t="s">
        <v>112</v>
      </c>
      <c r="F3078">
        <v>4361314</v>
      </c>
      <c r="G3078">
        <v>1202460</v>
      </c>
      <c r="H3078">
        <v>244058</v>
      </c>
      <c r="I3078">
        <v>20618</v>
      </c>
      <c r="J3078">
        <v>-509527</v>
      </c>
      <c r="K3078">
        <v>5840740</v>
      </c>
      <c r="L3078">
        <v>551803</v>
      </c>
      <c r="M3078">
        <v>4642748</v>
      </c>
      <c r="N3078" s="6" t="str">
        <f t="shared" si="48"/>
        <v>B2_R1_C1Auvergne-Rhône-Alpes2035_2050RésineuxPrivé</v>
      </c>
    </row>
    <row r="3079" spans="1:14" x14ac:dyDescent="0.3">
      <c r="A3079" t="s">
        <v>225</v>
      </c>
      <c r="B3079" t="s">
        <v>40</v>
      </c>
      <c r="C3079" t="s">
        <v>215</v>
      </c>
      <c r="D3079" t="s">
        <v>115</v>
      </c>
      <c r="E3079" t="s">
        <v>113</v>
      </c>
      <c r="F3079">
        <v>984168</v>
      </c>
      <c r="G3079">
        <v>277428</v>
      </c>
      <c r="H3079">
        <v>204071</v>
      </c>
      <c r="I3079">
        <v>355</v>
      </c>
      <c r="J3079">
        <v>15744</v>
      </c>
      <c r="K3079">
        <v>1324433</v>
      </c>
      <c r="L3079">
        <v>219029</v>
      </c>
      <c r="M3079">
        <v>1560896</v>
      </c>
      <c r="N3079" s="6" t="str">
        <f t="shared" si="48"/>
        <v>B2_R1_C1Auvergne-Rhône-Alpes2035_2050RésineuxPublic</v>
      </c>
    </row>
    <row r="3080" spans="1:14" x14ac:dyDescent="0.3">
      <c r="A3080" t="s">
        <v>225</v>
      </c>
      <c r="B3080" t="s">
        <v>40</v>
      </c>
      <c r="C3080" t="s">
        <v>215</v>
      </c>
      <c r="D3080" t="s">
        <v>114</v>
      </c>
      <c r="E3080" t="s">
        <v>112</v>
      </c>
      <c r="F3080">
        <v>723977</v>
      </c>
      <c r="G3080">
        <v>3166759</v>
      </c>
      <c r="H3080">
        <v>150956</v>
      </c>
      <c r="I3080">
        <v>9681</v>
      </c>
      <c r="J3080">
        <v>573489</v>
      </c>
      <c r="K3080">
        <v>3449221</v>
      </c>
      <c r="L3080">
        <v>1223483</v>
      </c>
      <c r="M3080">
        <v>5619599</v>
      </c>
      <c r="N3080" s="6" t="str">
        <f t="shared" si="48"/>
        <v>B2_R1_C1Auvergne-Rhône-Alpes2035_2050FeuillusPrivé</v>
      </c>
    </row>
    <row r="3081" spans="1:14" x14ac:dyDescent="0.3">
      <c r="A3081" t="s">
        <v>225</v>
      </c>
      <c r="B3081" t="s">
        <v>40</v>
      </c>
      <c r="C3081" t="s">
        <v>215</v>
      </c>
      <c r="D3081" t="s">
        <v>114</v>
      </c>
      <c r="E3081" t="s">
        <v>113</v>
      </c>
      <c r="F3081">
        <v>120752</v>
      </c>
      <c r="G3081">
        <v>462462</v>
      </c>
      <c r="H3081">
        <v>25551</v>
      </c>
      <c r="I3081">
        <v>1248</v>
      </c>
      <c r="J3081">
        <v>153674</v>
      </c>
      <c r="K3081">
        <v>529643</v>
      </c>
      <c r="L3081">
        <v>154519</v>
      </c>
      <c r="M3081">
        <v>950072</v>
      </c>
      <c r="N3081" s="6" t="str">
        <f t="shared" si="48"/>
        <v>B2_R1_C1Auvergne-Rhône-Alpes2035_2050FeuillusPublic</v>
      </c>
    </row>
    <row r="3082" spans="1:14" x14ac:dyDescent="0.3">
      <c r="A3082" t="s">
        <v>225</v>
      </c>
      <c r="B3082" t="s">
        <v>42</v>
      </c>
      <c r="C3082" t="s">
        <v>214</v>
      </c>
      <c r="D3082" t="s">
        <v>115</v>
      </c>
      <c r="E3082" t="s">
        <v>112</v>
      </c>
      <c r="F3082">
        <v>3951812</v>
      </c>
      <c r="G3082">
        <v>1198956</v>
      </c>
      <c r="H3082">
        <v>326281</v>
      </c>
      <c r="I3082">
        <v>290605</v>
      </c>
      <c r="J3082">
        <v>-447894</v>
      </c>
      <c r="K3082">
        <v>5421594</v>
      </c>
      <c r="L3082">
        <v>1277719</v>
      </c>
      <c r="M3082">
        <v>5147991</v>
      </c>
      <c r="N3082" s="6" t="str">
        <f t="shared" si="48"/>
        <v>B2_R1_C2Auvergne-Rhône-Alpes2020_2035RésineuxPrivé</v>
      </c>
    </row>
    <row r="3083" spans="1:14" x14ac:dyDescent="0.3">
      <c r="A3083" t="s">
        <v>225</v>
      </c>
      <c r="B3083" t="s">
        <v>42</v>
      </c>
      <c r="C3083" t="s">
        <v>214</v>
      </c>
      <c r="D3083" t="s">
        <v>115</v>
      </c>
      <c r="E3083" t="s">
        <v>113</v>
      </c>
      <c r="F3083">
        <v>991822</v>
      </c>
      <c r="G3083">
        <v>306253</v>
      </c>
      <c r="H3083">
        <v>275422</v>
      </c>
      <c r="I3083">
        <v>52401</v>
      </c>
      <c r="J3083">
        <v>-18384</v>
      </c>
      <c r="K3083">
        <v>1367971</v>
      </c>
      <c r="L3083">
        <v>374600</v>
      </c>
      <c r="M3083">
        <v>1643469</v>
      </c>
      <c r="N3083" s="6" t="str">
        <f t="shared" si="48"/>
        <v>B2_R1_C2Auvergne-Rhône-Alpes2020_2035RésineuxPublic</v>
      </c>
    </row>
    <row r="3084" spans="1:14" x14ac:dyDescent="0.3">
      <c r="A3084" t="s">
        <v>225</v>
      </c>
      <c r="B3084" t="s">
        <v>42</v>
      </c>
      <c r="C3084" t="s">
        <v>214</v>
      </c>
      <c r="D3084" t="s">
        <v>114</v>
      </c>
      <c r="E3084" t="s">
        <v>112</v>
      </c>
      <c r="F3084">
        <v>457660</v>
      </c>
      <c r="G3084">
        <v>2172589</v>
      </c>
      <c r="H3084">
        <v>70366</v>
      </c>
      <c r="I3084">
        <v>207720</v>
      </c>
      <c r="J3084">
        <v>792986</v>
      </c>
      <c r="K3084">
        <v>2353267</v>
      </c>
      <c r="L3084">
        <v>1637506</v>
      </c>
      <c r="M3084">
        <v>5345242</v>
      </c>
      <c r="N3084" s="6" t="str">
        <f t="shared" si="48"/>
        <v>B2_R1_C2Auvergne-Rhône-Alpes2020_2035FeuillusPrivé</v>
      </c>
    </row>
    <row r="3085" spans="1:14" x14ac:dyDescent="0.3">
      <c r="A3085" t="s">
        <v>225</v>
      </c>
      <c r="B3085" t="s">
        <v>42</v>
      </c>
      <c r="C3085" t="s">
        <v>214</v>
      </c>
      <c r="D3085" t="s">
        <v>114</v>
      </c>
      <c r="E3085" t="s">
        <v>113</v>
      </c>
      <c r="F3085">
        <v>100369</v>
      </c>
      <c r="G3085">
        <v>392875</v>
      </c>
      <c r="H3085">
        <v>29816</v>
      </c>
      <c r="I3085">
        <v>20692</v>
      </c>
      <c r="J3085">
        <v>157276</v>
      </c>
      <c r="K3085">
        <v>451573</v>
      </c>
      <c r="L3085">
        <v>192406</v>
      </c>
      <c r="M3085">
        <v>915318</v>
      </c>
      <c r="N3085" s="6" t="str">
        <f t="shared" si="48"/>
        <v>B2_R1_C2Auvergne-Rhône-Alpes2020_2035FeuillusPublic</v>
      </c>
    </row>
    <row r="3086" spans="1:14" x14ac:dyDescent="0.3">
      <c r="A3086" t="s">
        <v>225</v>
      </c>
      <c r="B3086" t="s">
        <v>42</v>
      </c>
      <c r="C3086" t="s">
        <v>215</v>
      </c>
      <c r="D3086" t="s">
        <v>115</v>
      </c>
      <c r="E3086" t="s">
        <v>112</v>
      </c>
      <c r="F3086">
        <v>4343333</v>
      </c>
      <c r="G3086">
        <v>1201823</v>
      </c>
      <c r="H3086">
        <v>437760</v>
      </c>
      <c r="I3086">
        <v>20214</v>
      </c>
      <c r="J3086">
        <v>-815187</v>
      </c>
      <c r="K3086">
        <v>5819583</v>
      </c>
      <c r="L3086">
        <v>986334</v>
      </c>
      <c r="M3086">
        <v>4102688</v>
      </c>
      <c r="N3086" s="6" t="str">
        <f t="shared" si="48"/>
        <v>B2_R1_C2Auvergne-Rhône-Alpes2035_2050RésineuxPrivé</v>
      </c>
    </row>
    <row r="3087" spans="1:14" x14ac:dyDescent="0.3">
      <c r="A3087" t="s">
        <v>225</v>
      </c>
      <c r="B3087" t="s">
        <v>42</v>
      </c>
      <c r="C3087" t="s">
        <v>215</v>
      </c>
      <c r="D3087" t="s">
        <v>115</v>
      </c>
      <c r="E3087" t="s">
        <v>113</v>
      </c>
      <c r="F3087">
        <v>1064793</v>
      </c>
      <c r="G3087">
        <v>300426</v>
      </c>
      <c r="H3087">
        <v>350267</v>
      </c>
      <c r="I3087">
        <v>339</v>
      </c>
      <c r="J3087">
        <v>-105620</v>
      </c>
      <c r="K3087">
        <v>1434000</v>
      </c>
      <c r="L3087">
        <v>351299</v>
      </c>
      <c r="M3087">
        <v>1403240</v>
      </c>
      <c r="N3087" s="6" t="str">
        <f t="shared" si="48"/>
        <v>B2_R1_C2Auvergne-Rhône-Alpes2035_2050RésineuxPublic</v>
      </c>
    </row>
    <row r="3088" spans="1:14" x14ac:dyDescent="0.3">
      <c r="A3088" t="s">
        <v>225</v>
      </c>
      <c r="B3088" t="s">
        <v>42</v>
      </c>
      <c r="C3088" t="s">
        <v>215</v>
      </c>
      <c r="D3088" t="s">
        <v>114</v>
      </c>
      <c r="E3088" t="s">
        <v>112</v>
      </c>
      <c r="F3088">
        <v>710963</v>
      </c>
      <c r="G3088">
        <v>3092033</v>
      </c>
      <c r="H3088">
        <v>250058</v>
      </c>
      <c r="I3088">
        <v>9580</v>
      </c>
      <c r="J3088">
        <v>-202146</v>
      </c>
      <c r="K3088">
        <v>3374651</v>
      </c>
      <c r="L3088">
        <v>2117134</v>
      </c>
      <c r="M3088">
        <v>4973760</v>
      </c>
      <c r="N3088" s="6" t="str">
        <f t="shared" si="48"/>
        <v>B2_R1_C2Auvergne-Rhône-Alpes2035_2050FeuillusPrivé</v>
      </c>
    </row>
    <row r="3089" spans="1:14" x14ac:dyDescent="0.3">
      <c r="A3089" t="s">
        <v>225</v>
      </c>
      <c r="B3089" t="s">
        <v>42</v>
      </c>
      <c r="C3089" t="s">
        <v>215</v>
      </c>
      <c r="D3089" t="s">
        <v>114</v>
      </c>
      <c r="E3089" t="s">
        <v>113</v>
      </c>
      <c r="F3089">
        <v>122466</v>
      </c>
      <c r="G3089">
        <v>465168</v>
      </c>
      <c r="H3089">
        <v>45473</v>
      </c>
      <c r="I3089">
        <v>1235</v>
      </c>
      <c r="J3089">
        <v>45609</v>
      </c>
      <c r="K3089">
        <v>533726</v>
      </c>
      <c r="L3089">
        <v>261419</v>
      </c>
      <c r="M3089">
        <v>860901</v>
      </c>
      <c r="N3089" s="6" t="str">
        <f t="shared" si="48"/>
        <v>B2_R1_C2Auvergne-Rhône-Alpes2035_2050FeuillusPublic</v>
      </c>
    </row>
    <row r="3090" spans="1:14" x14ac:dyDescent="0.3">
      <c r="A3090" t="s">
        <v>225</v>
      </c>
      <c r="B3090" t="s">
        <v>55</v>
      </c>
      <c r="C3090" t="s">
        <v>214</v>
      </c>
      <c r="D3090" t="s">
        <v>115</v>
      </c>
      <c r="E3090" t="s">
        <v>112</v>
      </c>
      <c r="F3090">
        <v>3936021</v>
      </c>
      <c r="G3090">
        <v>1199064</v>
      </c>
      <c r="H3090">
        <v>425697</v>
      </c>
      <c r="I3090">
        <v>281811</v>
      </c>
      <c r="J3090">
        <v>-734192</v>
      </c>
      <c r="K3090">
        <v>5406020</v>
      </c>
      <c r="L3090">
        <v>1711348</v>
      </c>
      <c r="M3090">
        <v>4659209</v>
      </c>
      <c r="N3090" s="6" t="str">
        <f t="shared" si="48"/>
        <v>B2_R1_C3Auvergne-Rhône-Alpes2020_2035RésineuxPrivé</v>
      </c>
    </row>
    <row r="3091" spans="1:14" x14ac:dyDescent="0.3">
      <c r="A3091" t="s">
        <v>225</v>
      </c>
      <c r="B3091" t="s">
        <v>55</v>
      </c>
      <c r="C3091" t="s">
        <v>214</v>
      </c>
      <c r="D3091" t="s">
        <v>115</v>
      </c>
      <c r="E3091" t="s">
        <v>113</v>
      </c>
      <c r="F3091">
        <v>1048909</v>
      </c>
      <c r="G3091">
        <v>324133</v>
      </c>
      <c r="H3091">
        <v>371127</v>
      </c>
      <c r="I3091">
        <v>50689</v>
      </c>
      <c r="J3091">
        <v>-127428</v>
      </c>
      <c r="K3091">
        <v>1447469</v>
      </c>
      <c r="L3091">
        <v>511341</v>
      </c>
      <c r="M3091">
        <v>1498810</v>
      </c>
      <c r="N3091" s="6" t="str">
        <f t="shared" si="48"/>
        <v>B2_R1_C3Auvergne-Rhône-Alpes2020_2035RésineuxPublic</v>
      </c>
    </row>
    <row r="3092" spans="1:14" x14ac:dyDescent="0.3">
      <c r="A3092" t="s">
        <v>225</v>
      </c>
      <c r="B3092" t="s">
        <v>55</v>
      </c>
      <c r="C3092" t="s">
        <v>214</v>
      </c>
      <c r="D3092" t="s">
        <v>114</v>
      </c>
      <c r="E3092" t="s">
        <v>112</v>
      </c>
      <c r="F3092">
        <v>450470</v>
      </c>
      <c r="G3092">
        <v>2140614</v>
      </c>
      <c r="H3092">
        <v>96108</v>
      </c>
      <c r="I3092">
        <v>203483</v>
      </c>
      <c r="J3092">
        <v>169100</v>
      </c>
      <c r="K3092">
        <v>2319010</v>
      </c>
      <c r="L3092">
        <v>2330015</v>
      </c>
      <c r="M3092">
        <v>4823937</v>
      </c>
      <c r="N3092" s="6" t="str">
        <f t="shared" si="48"/>
        <v>B2_R1_C3Auvergne-Rhône-Alpes2020_2035FeuillusPrivé</v>
      </c>
    </row>
    <row r="3093" spans="1:14" x14ac:dyDescent="0.3">
      <c r="A3093" t="s">
        <v>225</v>
      </c>
      <c r="B3093" t="s">
        <v>55</v>
      </c>
      <c r="C3093" t="s">
        <v>214</v>
      </c>
      <c r="D3093" t="s">
        <v>114</v>
      </c>
      <c r="E3093" t="s">
        <v>113</v>
      </c>
      <c r="F3093">
        <v>101437</v>
      </c>
      <c r="G3093">
        <v>395327</v>
      </c>
      <c r="H3093">
        <v>41004</v>
      </c>
      <c r="I3093">
        <v>20211</v>
      </c>
      <c r="J3093">
        <v>70494</v>
      </c>
      <c r="K3093">
        <v>454959</v>
      </c>
      <c r="L3093">
        <v>271323</v>
      </c>
      <c r="M3093">
        <v>836926</v>
      </c>
      <c r="N3093" s="6" t="str">
        <f t="shared" si="48"/>
        <v>B2_R1_C3Auvergne-Rhône-Alpes2020_2035FeuillusPublic</v>
      </c>
    </row>
    <row r="3094" spans="1:14" x14ac:dyDescent="0.3">
      <c r="A3094" t="s">
        <v>225</v>
      </c>
      <c r="B3094" t="s">
        <v>55</v>
      </c>
      <c r="C3094" t="s">
        <v>215</v>
      </c>
      <c r="D3094" t="s">
        <v>115</v>
      </c>
      <c r="E3094" t="s">
        <v>112</v>
      </c>
      <c r="F3094">
        <v>4608252</v>
      </c>
      <c r="G3094">
        <v>1300720</v>
      </c>
      <c r="H3094">
        <v>605896</v>
      </c>
      <c r="I3094">
        <v>17225</v>
      </c>
      <c r="J3094">
        <v>-1054191</v>
      </c>
      <c r="K3094">
        <v>6187732</v>
      </c>
      <c r="L3094">
        <v>844534</v>
      </c>
      <c r="M3094">
        <v>3577245</v>
      </c>
      <c r="N3094" s="6" t="str">
        <f t="shared" si="48"/>
        <v>B2_R1_C3Auvergne-Rhône-Alpes2035_2050RésineuxPrivé</v>
      </c>
    </row>
    <row r="3095" spans="1:14" x14ac:dyDescent="0.3">
      <c r="A3095" t="s">
        <v>225</v>
      </c>
      <c r="B3095" t="s">
        <v>55</v>
      </c>
      <c r="C3095" t="s">
        <v>215</v>
      </c>
      <c r="D3095" t="s">
        <v>115</v>
      </c>
      <c r="E3095" t="s">
        <v>113</v>
      </c>
      <c r="F3095">
        <v>1035822</v>
      </c>
      <c r="G3095">
        <v>289951</v>
      </c>
      <c r="H3095">
        <v>391697</v>
      </c>
      <c r="I3095">
        <v>295</v>
      </c>
      <c r="J3095">
        <v>-135902</v>
      </c>
      <c r="K3095">
        <v>1392276</v>
      </c>
      <c r="L3095">
        <v>331086</v>
      </c>
      <c r="M3095">
        <v>1244926</v>
      </c>
      <c r="N3095" s="6" t="str">
        <f t="shared" si="48"/>
        <v>B2_R1_C3Auvergne-Rhône-Alpes2035_2050RésineuxPublic</v>
      </c>
    </row>
    <row r="3096" spans="1:14" x14ac:dyDescent="0.3">
      <c r="A3096" t="s">
        <v>225</v>
      </c>
      <c r="B3096" t="s">
        <v>55</v>
      </c>
      <c r="C3096" t="s">
        <v>215</v>
      </c>
      <c r="D3096" t="s">
        <v>114</v>
      </c>
      <c r="E3096" t="s">
        <v>112</v>
      </c>
      <c r="F3096">
        <v>770008</v>
      </c>
      <c r="G3096">
        <v>3385621</v>
      </c>
      <c r="H3096">
        <v>420397</v>
      </c>
      <c r="I3096">
        <v>8748</v>
      </c>
      <c r="J3096">
        <v>-707009</v>
      </c>
      <c r="K3096">
        <v>3683422</v>
      </c>
      <c r="L3096">
        <v>2029761</v>
      </c>
      <c r="M3096">
        <v>4283178</v>
      </c>
      <c r="N3096" s="6" t="str">
        <f t="shared" si="48"/>
        <v>B2_R1_C3Auvergne-Rhône-Alpes2035_2050FeuillusPrivé</v>
      </c>
    </row>
    <row r="3097" spans="1:14" x14ac:dyDescent="0.3">
      <c r="A3097" t="s">
        <v>225</v>
      </c>
      <c r="B3097" t="s">
        <v>55</v>
      </c>
      <c r="C3097" t="s">
        <v>215</v>
      </c>
      <c r="D3097" t="s">
        <v>114</v>
      </c>
      <c r="E3097" t="s">
        <v>113</v>
      </c>
      <c r="F3097">
        <v>121917</v>
      </c>
      <c r="G3097">
        <v>461726</v>
      </c>
      <c r="H3097">
        <v>51405</v>
      </c>
      <c r="I3097">
        <v>1129</v>
      </c>
      <c r="J3097">
        <v>-11950</v>
      </c>
      <c r="K3097">
        <v>529552</v>
      </c>
      <c r="L3097">
        <v>277135</v>
      </c>
      <c r="M3097">
        <v>770930</v>
      </c>
      <c r="N3097" s="6" t="str">
        <f t="shared" si="48"/>
        <v>B2_R1_C3Auvergne-Rhône-Alpes2035_2050FeuillusPublic</v>
      </c>
    </row>
    <row r="3098" spans="1:14" x14ac:dyDescent="0.3">
      <c r="A3098" t="s">
        <v>225</v>
      </c>
      <c r="B3098" t="s">
        <v>58</v>
      </c>
      <c r="C3098" t="s">
        <v>214</v>
      </c>
      <c r="D3098" t="s">
        <v>115</v>
      </c>
      <c r="E3098" t="s">
        <v>112</v>
      </c>
      <c r="F3098">
        <v>4155582</v>
      </c>
      <c r="G3098">
        <v>1262616</v>
      </c>
      <c r="H3098">
        <v>349237</v>
      </c>
      <c r="I3098">
        <v>220144</v>
      </c>
      <c r="J3098">
        <v>-538044</v>
      </c>
      <c r="K3098">
        <v>5699708</v>
      </c>
      <c r="L3098">
        <v>1227877</v>
      </c>
      <c r="M3098">
        <v>5089069</v>
      </c>
      <c r="N3098" s="6" t="str">
        <f t="shared" si="48"/>
        <v>B2_R2_C1Auvergne-Rhône-Alpes2020_2035RésineuxPrivé</v>
      </c>
    </row>
    <row r="3099" spans="1:14" x14ac:dyDescent="0.3">
      <c r="A3099" t="s">
        <v>225</v>
      </c>
      <c r="B3099" t="s">
        <v>58</v>
      </c>
      <c r="C3099" t="s">
        <v>214</v>
      </c>
      <c r="D3099" t="s">
        <v>115</v>
      </c>
      <c r="E3099" t="s">
        <v>113</v>
      </c>
      <c r="F3099">
        <v>1020110</v>
      </c>
      <c r="G3099">
        <v>314184</v>
      </c>
      <c r="H3099">
        <v>282941</v>
      </c>
      <c r="I3099">
        <v>38867</v>
      </c>
      <c r="J3099">
        <v>-28773</v>
      </c>
      <c r="K3099">
        <v>1405782</v>
      </c>
      <c r="L3099">
        <v>362312</v>
      </c>
      <c r="M3099">
        <v>1635781</v>
      </c>
      <c r="N3099" s="6" t="str">
        <f t="shared" si="48"/>
        <v>B2_R2_C1Auvergne-Rhône-Alpes2020_2035RésineuxPublic</v>
      </c>
    </row>
    <row r="3100" spans="1:14" x14ac:dyDescent="0.3">
      <c r="A3100" t="s">
        <v>225</v>
      </c>
      <c r="B3100" t="s">
        <v>58</v>
      </c>
      <c r="C3100" t="s">
        <v>214</v>
      </c>
      <c r="D3100" t="s">
        <v>114</v>
      </c>
      <c r="E3100" t="s">
        <v>112</v>
      </c>
      <c r="F3100">
        <v>468626</v>
      </c>
      <c r="G3100">
        <v>2212824</v>
      </c>
      <c r="H3100">
        <v>81152</v>
      </c>
      <c r="I3100">
        <v>67369</v>
      </c>
      <c r="J3100">
        <v>777179</v>
      </c>
      <c r="K3100">
        <v>2401454</v>
      </c>
      <c r="L3100">
        <v>1625225</v>
      </c>
      <c r="M3100">
        <v>5352083</v>
      </c>
      <c r="N3100" s="6" t="str">
        <f t="shared" si="48"/>
        <v>B2_R2_C1Auvergne-Rhône-Alpes2020_2035FeuillusPrivé</v>
      </c>
    </row>
    <row r="3101" spans="1:14" x14ac:dyDescent="0.3">
      <c r="A3101" t="s">
        <v>225</v>
      </c>
      <c r="B3101" t="s">
        <v>58</v>
      </c>
      <c r="C3101" t="s">
        <v>214</v>
      </c>
      <c r="D3101" t="s">
        <v>114</v>
      </c>
      <c r="E3101" t="s">
        <v>113</v>
      </c>
      <c r="F3101">
        <v>101938</v>
      </c>
      <c r="G3101">
        <v>406271</v>
      </c>
      <c r="H3101">
        <v>30349</v>
      </c>
      <c r="I3101">
        <v>14451</v>
      </c>
      <c r="J3101">
        <v>149068</v>
      </c>
      <c r="K3101">
        <v>464969</v>
      </c>
      <c r="L3101">
        <v>191185</v>
      </c>
      <c r="M3101">
        <v>912807</v>
      </c>
      <c r="N3101" s="6" t="str">
        <f t="shared" si="48"/>
        <v>B2_R2_C1Auvergne-Rhône-Alpes2020_2035FeuillusPublic</v>
      </c>
    </row>
    <row r="3102" spans="1:14" x14ac:dyDescent="0.3">
      <c r="A3102" t="s">
        <v>225</v>
      </c>
      <c r="B3102" t="s">
        <v>58</v>
      </c>
      <c r="C3102" t="s">
        <v>215</v>
      </c>
      <c r="D3102" t="s">
        <v>115</v>
      </c>
      <c r="E3102" t="s">
        <v>112</v>
      </c>
      <c r="F3102">
        <v>4272743</v>
      </c>
      <c r="G3102">
        <v>1182856</v>
      </c>
      <c r="H3102">
        <v>242958</v>
      </c>
      <c r="I3102">
        <v>4416</v>
      </c>
      <c r="J3102">
        <v>-515407</v>
      </c>
      <c r="K3102">
        <v>5728683</v>
      </c>
      <c r="L3102">
        <v>523868</v>
      </c>
      <c r="M3102">
        <v>4500157</v>
      </c>
      <c r="N3102" s="6" t="str">
        <f t="shared" si="48"/>
        <v>B2_R2_C1Auvergne-Rhône-Alpes2035_2050RésineuxPrivé</v>
      </c>
    </row>
    <row r="3103" spans="1:14" x14ac:dyDescent="0.3">
      <c r="A3103" t="s">
        <v>225</v>
      </c>
      <c r="B3103" t="s">
        <v>58</v>
      </c>
      <c r="C3103" t="s">
        <v>215</v>
      </c>
      <c r="D3103" t="s">
        <v>115</v>
      </c>
      <c r="E3103" t="s">
        <v>113</v>
      </c>
      <c r="F3103">
        <v>976960</v>
      </c>
      <c r="G3103">
        <v>276424</v>
      </c>
      <c r="H3103">
        <v>205390</v>
      </c>
      <c r="I3103">
        <v>0</v>
      </c>
      <c r="J3103">
        <v>11371</v>
      </c>
      <c r="K3103">
        <v>1315989</v>
      </c>
      <c r="L3103">
        <v>218621</v>
      </c>
      <c r="M3103">
        <v>1539439</v>
      </c>
      <c r="N3103" s="6" t="str">
        <f t="shared" si="48"/>
        <v>B2_R2_C1Auvergne-Rhône-Alpes2035_2050RésineuxPublic</v>
      </c>
    </row>
    <row r="3104" spans="1:14" x14ac:dyDescent="0.3">
      <c r="A3104" t="s">
        <v>225</v>
      </c>
      <c r="B3104" t="s">
        <v>58</v>
      </c>
      <c r="C3104" t="s">
        <v>215</v>
      </c>
      <c r="D3104" t="s">
        <v>114</v>
      </c>
      <c r="E3104" t="s">
        <v>112</v>
      </c>
      <c r="F3104">
        <v>721257</v>
      </c>
      <c r="G3104">
        <v>3182353</v>
      </c>
      <c r="H3104">
        <v>152479</v>
      </c>
      <c r="I3104">
        <v>3034</v>
      </c>
      <c r="J3104">
        <v>566363</v>
      </c>
      <c r="K3104">
        <v>3460312</v>
      </c>
      <c r="L3104">
        <v>1224276</v>
      </c>
      <c r="M3104">
        <v>5618564</v>
      </c>
      <c r="N3104" s="6" t="str">
        <f t="shared" si="48"/>
        <v>B2_R2_C1Auvergne-Rhône-Alpes2035_2050FeuillusPrivé</v>
      </c>
    </row>
    <row r="3105" spans="1:14" x14ac:dyDescent="0.3">
      <c r="A3105" t="s">
        <v>225</v>
      </c>
      <c r="B3105" t="s">
        <v>58</v>
      </c>
      <c r="C3105" t="s">
        <v>215</v>
      </c>
      <c r="D3105" t="s">
        <v>114</v>
      </c>
      <c r="E3105" t="s">
        <v>113</v>
      </c>
      <c r="F3105">
        <v>120108</v>
      </c>
      <c r="G3105">
        <v>462386</v>
      </c>
      <c r="H3105">
        <v>25321</v>
      </c>
      <c r="I3105">
        <v>0</v>
      </c>
      <c r="J3105">
        <v>152976</v>
      </c>
      <c r="K3105">
        <v>528990</v>
      </c>
      <c r="L3105">
        <v>153830</v>
      </c>
      <c r="M3105">
        <v>947381</v>
      </c>
      <c r="N3105" s="6" t="str">
        <f t="shared" si="48"/>
        <v>B2_R2_C1Auvergne-Rhône-Alpes2035_2050FeuillusPublic</v>
      </c>
    </row>
    <row r="3106" spans="1:14" x14ac:dyDescent="0.3">
      <c r="A3106" t="s">
        <v>225</v>
      </c>
      <c r="B3106" t="s">
        <v>59</v>
      </c>
      <c r="C3106" t="s">
        <v>214</v>
      </c>
      <c r="D3106" t="s">
        <v>115</v>
      </c>
      <c r="E3106" t="s">
        <v>112</v>
      </c>
      <c r="F3106">
        <v>4155582</v>
      </c>
      <c r="G3106">
        <v>1262616</v>
      </c>
      <c r="H3106">
        <v>349237</v>
      </c>
      <c r="I3106">
        <v>220144</v>
      </c>
      <c r="J3106">
        <v>-538044</v>
      </c>
      <c r="K3106">
        <v>5699708</v>
      </c>
      <c r="L3106">
        <v>1227877</v>
      </c>
      <c r="M3106">
        <v>5089069</v>
      </c>
      <c r="N3106" s="6" t="str">
        <f t="shared" si="48"/>
        <v>B2_R2_C2Auvergne-Rhône-Alpes2020_2035RésineuxPrivé</v>
      </c>
    </row>
    <row r="3107" spans="1:14" x14ac:dyDescent="0.3">
      <c r="A3107" t="s">
        <v>225</v>
      </c>
      <c r="B3107" t="s">
        <v>59</v>
      </c>
      <c r="C3107" t="s">
        <v>214</v>
      </c>
      <c r="D3107" t="s">
        <v>115</v>
      </c>
      <c r="E3107" t="s">
        <v>113</v>
      </c>
      <c r="F3107">
        <v>1020110</v>
      </c>
      <c r="G3107">
        <v>314184</v>
      </c>
      <c r="H3107">
        <v>282941</v>
      </c>
      <c r="I3107">
        <v>38867</v>
      </c>
      <c r="J3107">
        <v>-28773</v>
      </c>
      <c r="K3107">
        <v>1405782</v>
      </c>
      <c r="L3107">
        <v>362312</v>
      </c>
      <c r="M3107">
        <v>1635781</v>
      </c>
      <c r="N3107" s="6" t="str">
        <f t="shared" si="48"/>
        <v>B2_R2_C2Auvergne-Rhône-Alpes2020_2035RésineuxPublic</v>
      </c>
    </row>
    <row r="3108" spans="1:14" x14ac:dyDescent="0.3">
      <c r="A3108" t="s">
        <v>225</v>
      </c>
      <c r="B3108" t="s">
        <v>59</v>
      </c>
      <c r="C3108" t="s">
        <v>214</v>
      </c>
      <c r="D3108" t="s">
        <v>114</v>
      </c>
      <c r="E3108" t="s">
        <v>112</v>
      </c>
      <c r="F3108">
        <v>468626</v>
      </c>
      <c r="G3108">
        <v>2212824</v>
      </c>
      <c r="H3108">
        <v>81152</v>
      </c>
      <c r="I3108">
        <v>67369</v>
      </c>
      <c r="J3108">
        <v>777179</v>
      </c>
      <c r="K3108">
        <v>2401454</v>
      </c>
      <c r="L3108">
        <v>1625225</v>
      </c>
      <c r="M3108">
        <v>5352083</v>
      </c>
      <c r="N3108" s="6" t="str">
        <f t="shared" si="48"/>
        <v>B2_R2_C2Auvergne-Rhône-Alpes2020_2035FeuillusPrivé</v>
      </c>
    </row>
    <row r="3109" spans="1:14" x14ac:dyDescent="0.3">
      <c r="A3109" t="s">
        <v>225</v>
      </c>
      <c r="B3109" t="s">
        <v>59</v>
      </c>
      <c r="C3109" t="s">
        <v>214</v>
      </c>
      <c r="D3109" t="s">
        <v>114</v>
      </c>
      <c r="E3109" t="s">
        <v>113</v>
      </c>
      <c r="F3109">
        <v>101938</v>
      </c>
      <c r="G3109">
        <v>406271</v>
      </c>
      <c r="H3109">
        <v>30349</v>
      </c>
      <c r="I3109">
        <v>14451</v>
      </c>
      <c r="J3109">
        <v>149068</v>
      </c>
      <c r="K3109">
        <v>464969</v>
      </c>
      <c r="L3109">
        <v>191185</v>
      </c>
      <c r="M3109">
        <v>912807</v>
      </c>
      <c r="N3109" s="6" t="str">
        <f t="shared" si="48"/>
        <v>B2_R2_C2Auvergne-Rhône-Alpes2020_2035FeuillusPublic</v>
      </c>
    </row>
    <row r="3110" spans="1:14" x14ac:dyDescent="0.3">
      <c r="A3110" t="s">
        <v>225</v>
      </c>
      <c r="B3110" t="s">
        <v>59</v>
      </c>
      <c r="C3110" t="s">
        <v>215</v>
      </c>
      <c r="D3110" t="s">
        <v>115</v>
      </c>
      <c r="E3110" t="s">
        <v>112</v>
      </c>
      <c r="F3110">
        <v>4248581</v>
      </c>
      <c r="G3110">
        <v>1183844</v>
      </c>
      <c r="H3110">
        <v>442119</v>
      </c>
      <c r="I3110">
        <v>4336</v>
      </c>
      <c r="J3110">
        <v>-815238</v>
      </c>
      <c r="K3110">
        <v>5701638</v>
      </c>
      <c r="L3110">
        <v>944700</v>
      </c>
      <c r="M3110">
        <v>3960316</v>
      </c>
      <c r="N3110" s="6" t="str">
        <f t="shared" si="48"/>
        <v>B2_R2_C2Auvergne-Rhône-Alpes2035_2050RésineuxPrivé</v>
      </c>
    </row>
    <row r="3111" spans="1:14" x14ac:dyDescent="0.3">
      <c r="A3111" t="s">
        <v>225</v>
      </c>
      <c r="B3111" t="s">
        <v>59</v>
      </c>
      <c r="C3111" t="s">
        <v>215</v>
      </c>
      <c r="D3111" t="s">
        <v>115</v>
      </c>
      <c r="E3111" t="s">
        <v>113</v>
      </c>
      <c r="F3111">
        <v>1058593</v>
      </c>
      <c r="G3111">
        <v>299457</v>
      </c>
      <c r="H3111">
        <v>350276</v>
      </c>
      <c r="I3111">
        <v>0</v>
      </c>
      <c r="J3111">
        <v>-109302</v>
      </c>
      <c r="K3111">
        <v>1426608</v>
      </c>
      <c r="L3111">
        <v>349545</v>
      </c>
      <c r="M3111">
        <v>1384053</v>
      </c>
      <c r="N3111" s="6" t="str">
        <f t="shared" si="48"/>
        <v>B2_R2_C2Auvergne-Rhône-Alpes2035_2050RésineuxPublic</v>
      </c>
    </row>
    <row r="3112" spans="1:14" x14ac:dyDescent="0.3">
      <c r="A3112" t="s">
        <v>225</v>
      </c>
      <c r="B3112" t="s">
        <v>59</v>
      </c>
      <c r="C3112" t="s">
        <v>215</v>
      </c>
      <c r="D3112" t="s">
        <v>114</v>
      </c>
      <c r="E3112" t="s">
        <v>112</v>
      </c>
      <c r="F3112">
        <v>706711</v>
      </c>
      <c r="G3112">
        <v>3105767</v>
      </c>
      <c r="H3112">
        <v>254254</v>
      </c>
      <c r="I3112">
        <v>3002</v>
      </c>
      <c r="J3112">
        <v>-209694</v>
      </c>
      <c r="K3112">
        <v>3382920</v>
      </c>
      <c r="L3112">
        <v>2118712</v>
      </c>
      <c r="M3112">
        <v>4969825</v>
      </c>
      <c r="N3112" s="6" t="str">
        <f t="shared" si="48"/>
        <v>B2_R2_C2Auvergne-Rhône-Alpes2035_2050FeuillusPrivé</v>
      </c>
    </row>
    <row r="3113" spans="1:14" x14ac:dyDescent="0.3">
      <c r="A3113" t="s">
        <v>225</v>
      </c>
      <c r="B3113" t="s">
        <v>59</v>
      </c>
      <c r="C3113" t="s">
        <v>215</v>
      </c>
      <c r="D3113" t="s">
        <v>114</v>
      </c>
      <c r="E3113" t="s">
        <v>113</v>
      </c>
      <c r="F3113">
        <v>121227</v>
      </c>
      <c r="G3113">
        <v>463942</v>
      </c>
      <c r="H3113">
        <v>44854</v>
      </c>
      <c r="I3113">
        <v>0</v>
      </c>
      <c r="J3113">
        <v>46646</v>
      </c>
      <c r="K3113">
        <v>531389</v>
      </c>
      <c r="L3113">
        <v>259755</v>
      </c>
      <c r="M3113">
        <v>859147</v>
      </c>
      <c r="N3113" s="6" t="str">
        <f t="shared" si="48"/>
        <v>B2_R2_C2Auvergne-Rhône-Alpes2035_2050FeuillusPublic</v>
      </c>
    </row>
    <row r="3114" spans="1:14" x14ac:dyDescent="0.3">
      <c r="A3114" t="s">
        <v>225</v>
      </c>
      <c r="B3114" t="s">
        <v>61</v>
      </c>
      <c r="C3114" t="s">
        <v>214</v>
      </c>
      <c r="D3114" t="s">
        <v>115</v>
      </c>
      <c r="E3114" t="s">
        <v>112</v>
      </c>
      <c r="F3114">
        <v>4166744</v>
      </c>
      <c r="G3114">
        <v>1272805</v>
      </c>
      <c r="H3114">
        <v>468241</v>
      </c>
      <c r="I3114">
        <v>212304</v>
      </c>
      <c r="J3114">
        <v>-827075</v>
      </c>
      <c r="K3114">
        <v>5722569</v>
      </c>
      <c r="L3114">
        <v>1630258</v>
      </c>
      <c r="M3114">
        <v>4599874</v>
      </c>
      <c r="N3114" s="6" t="str">
        <f t="shared" si="48"/>
        <v>B2_R2_C3Auvergne-Rhône-Alpes2020_2035RésineuxPrivé</v>
      </c>
    </row>
    <row r="3115" spans="1:14" x14ac:dyDescent="0.3">
      <c r="A3115" t="s">
        <v>225</v>
      </c>
      <c r="B3115" t="s">
        <v>61</v>
      </c>
      <c r="C3115" t="s">
        <v>214</v>
      </c>
      <c r="D3115" t="s">
        <v>115</v>
      </c>
      <c r="E3115" t="s">
        <v>113</v>
      </c>
      <c r="F3115">
        <v>1082233</v>
      </c>
      <c r="G3115">
        <v>333594</v>
      </c>
      <c r="H3115">
        <v>383171</v>
      </c>
      <c r="I3115">
        <v>38103</v>
      </c>
      <c r="J3115">
        <v>-138123</v>
      </c>
      <c r="K3115">
        <v>1492303</v>
      </c>
      <c r="L3115">
        <v>492479</v>
      </c>
      <c r="M3115">
        <v>1490420</v>
      </c>
      <c r="N3115" s="6" t="str">
        <f t="shared" si="48"/>
        <v>B2_R2_C3Auvergne-Rhône-Alpes2020_2035RésineuxPublic</v>
      </c>
    </row>
    <row r="3116" spans="1:14" x14ac:dyDescent="0.3">
      <c r="A3116" t="s">
        <v>225</v>
      </c>
      <c r="B3116" t="s">
        <v>61</v>
      </c>
      <c r="C3116" t="s">
        <v>214</v>
      </c>
      <c r="D3116" t="s">
        <v>114</v>
      </c>
      <c r="E3116" t="s">
        <v>112</v>
      </c>
      <c r="F3116">
        <v>464063</v>
      </c>
      <c r="G3116">
        <v>2198822</v>
      </c>
      <c r="H3116">
        <v>118200</v>
      </c>
      <c r="I3116">
        <v>64073</v>
      </c>
      <c r="J3116">
        <v>147850</v>
      </c>
      <c r="K3116">
        <v>2386231</v>
      </c>
      <c r="L3116">
        <v>2306166</v>
      </c>
      <c r="M3116">
        <v>4827791</v>
      </c>
      <c r="N3116" s="6" t="str">
        <f t="shared" si="48"/>
        <v>B2_R2_C3Auvergne-Rhône-Alpes2020_2035FeuillusPrivé</v>
      </c>
    </row>
    <row r="3117" spans="1:14" x14ac:dyDescent="0.3">
      <c r="A3117" t="s">
        <v>225</v>
      </c>
      <c r="B3117" t="s">
        <v>61</v>
      </c>
      <c r="C3117" t="s">
        <v>214</v>
      </c>
      <c r="D3117" t="s">
        <v>114</v>
      </c>
      <c r="E3117" t="s">
        <v>113</v>
      </c>
      <c r="F3117">
        <v>103078</v>
      </c>
      <c r="G3117">
        <v>409365</v>
      </c>
      <c r="H3117">
        <v>41947</v>
      </c>
      <c r="I3117">
        <v>14148</v>
      </c>
      <c r="J3117">
        <v>62184</v>
      </c>
      <c r="K3117">
        <v>469004</v>
      </c>
      <c r="L3117">
        <v>269672</v>
      </c>
      <c r="M3117">
        <v>834351</v>
      </c>
      <c r="N3117" s="6" t="str">
        <f t="shared" si="48"/>
        <v>B2_R2_C3Auvergne-Rhône-Alpes2020_2035FeuillusPublic</v>
      </c>
    </row>
    <row r="3118" spans="1:14" x14ac:dyDescent="0.3">
      <c r="A3118" t="s">
        <v>225</v>
      </c>
      <c r="B3118" t="s">
        <v>61</v>
      </c>
      <c r="C3118" t="s">
        <v>215</v>
      </c>
      <c r="D3118" t="s">
        <v>115</v>
      </c>
      <c r="E3118" t="s">
        <v>112</v>
      </c>
      <c r="F3118">
        <v>4471027</v>
      </c>
      <c r="G3118">
        <v>1268961</v>
      </c>
      <c r="H3118">
        <v>601522</v>
      </c>
      <c r="I3118">
        <v>3726</v>
      </c>
      <c r="J3118">
        <v>-1034870</v>
      </c>
      <c r="K3118">
        <v>6012246</v>
      </c>
      <c r="L3118">
        <v>799013</v>
      </c>
      <c r="M3118">
        <v>3431331</v>
      </c>
      <c r="N3118" s="6" t="str">
        <f t="shared" si="48"/>
        <v>B2_R2_C3Auvergne-Rhône-Alpes2035_2050RésineuxPrivé</v>
      </c>
    </row>
    <row r="3119" spans="1:14" x14ac:dyDescent="0.3">
      <c r="A3119" t="s">
        <v>225</v>
      </c>
      <c r="B3119" t="s">
        <v>61</v>
      </c>
      <c r="C3119" t="s">
        <v>215</v>
      </c>
      <c r="D3119" t="s">
        <v>115</v>
      </c>
      <c r="E3119" t="s">
        <v>113</v>
      </c>
      <c r="F3119">
        <v>1025981</v>
      </c>
      <c r="G3119">
        <v>287867</v>
      </c>
      <c r="H3119">
        <v>388174</v>
      </c>
      <c r="I3119">
        <v>0</v>
      </c>
      <c r="J3119">
        <v>-137123</v>
      </c>
      <c r="K3119">
        <v>1379846</v>
      </c>
      <c r="L3119">
        <v>327553</v>
      </c>
      <c r="M3119">
        <v>1227037</v>
      </c>
      <c r="N3119" s="6" t="str">
        <f t="shared" si="48"/>
        <v>B2_R2_C3Auvergne-Rhône-Alpes2035_2050RésineuxPublic</v>
      </c>
    </row>
    <row r="3120" spans="1:14" x14ac:dyDescent="0.3">
      <c r="A3120" t="s">
        <v>225</v>
      </c>
      <c r="B3120" t="s">
        <v>61</v>
      </c>
      <c r="C3120" t="s">
        <v>215</v>
      </c>
      <c r="D3120" t="s">
        <v>114</v>
      </c>
      <c r="E3120" t="s">
        <v>112</v>
      </c>
      <c r="F3120">
        <v>766211</v>
      </c>
      <c r="G3120">
        <v>3394296</v>
      </c>
      <c r="H3120">
        <v>426722</v>
      </c>
      <c r="I3120">
        <v>2741</v>
      </c>
      <c r="J3120">
        <v>-709476</v>
      </c>
      <c r="K3120">
        <v>3687555</v>
      </c>
      <c r="L3120">
        <v>2023044</v>
      </c>
      <c r="M3120">
        <v>4275987</v>
      </c>
      <c r="N3120" s="6" t="str">
        <f t="shared" si="48"/>
        <v>B2_R2_C3Auvergne-Rhône-Alpes2035_2050FeuillusPrivé</v>
      </c>
    </row>
    <row r="3121" spans="1:14" x14ac:dyDescent="0.3">
      <c r="A3121" t="s">
        <v>225</v>
      </c>
      <c r="B3121" t="s">
        <v>61</v>
      </c>
      <c r="C3121" t="s">
        <v>215</v>
      </c>
      <c r="D3121" t="s">
        <v>114</v>
      </c>
      <c r="E3121" t="s">
        <v>113</v>
      </c>
      <c r="F3121">
        <v>120672</v>
      </c>
      <c r="G3121">
        <v>459639</v>
      </c>
      <c r="H3121">
        <v>50943</v>
      </c>
      <c r="I3121">
        <v>0</v>
      </c>
      <c r="J3121">
        <v>-10538</v>
      </c>
      <c r="K3121">
        <v>526472</v>
      </c>
      <c r="L3121">
        <v>275304</v>
      </c>
      <c r="M3121">
        <v>768827</v>
      </c>
      <c r="N3121" s="6" t="str">
        <f t="shared" si="48"/>
        <v>B2_R2_C3Auvergne-Rhône-Alpes2035_2050FeuillusPublic</v>
      </c>
    </row>
    <row r="3122" spans="1:14" x14ac:dyDescent="0.3">
      <c r="A3122" t="s">
        <v>225</v>
      </c>
      <c r="B3122" t="s">
        <v>62</v>
      </c>
      <c r="C3122" t="s">
        <v>214</v>
      </c>
      <c r="D3122" t="s">
        <v>115</v>
      </c>
      <c r="E3122" t="s">
        <v>112</v>
      </c>
      <c r="F3122">
        <v>4248189</v>
      </c>
      <c r="G3122">
        <v>1297321</v>
      </c>
      <c r="H3122">
        <v>347710</v>
      </c>
      <c r="I3122">
        <v>284957</v>
      </c>
      <c r="J3122">
        <v>-572438</v>
      </c>
      <c r="K3122">
        <v>5834187</v>
      </c>
      <c r="L3122">
        <v>1229933</v>
      </c>
      <c r="M3122">
        <v>5107303</v>
      </c>
      <c r="N3122" s="6" t="str">
        <f t="shared" si="48"/>
        <v>B3_R1_C1Auvergne-Rhône-Alpes2020_2035RésineuxPrivé</v>
      </c>
    </row>
    <row r="3123" spans="1:14" x14ac:dyDescent="0.3">
      <c r="A3123" t="s">
        <v>225</v>
      </c>
      <c r="B3123" t="s">
        <v>62</v>
      </c>
      <c r="C3123" t="s">
        <v>214</v>
      </c>
      <c r="D3123" t="s">
        <v>115</v>
      </c>
      <c r="E3123" t="s">
        <v>113</v>
      </c>
      <c r="F3123">
        <v>1045283</v>
      </c>
      <c r="G3123">
        <v>324378</v>
      </c>
      <c r="H3123">
        <v>281915</v>
      </c>
      <c r="I3123">
        <v>51786</v>
      </c>
      <c r="J3123">
        <v>-40166</v>
      </c>
      <c r="K3123">
        <v>1443257</v>
      </c>
      <c r="L3123">
        <v>359687</v>
      </c>
      <c r="M3123">
        <v>1631754</v>
      </c>
      <c r="N3123" s="6" t="str">
        <f t="shared" si="48"/>
        <v>B3_R1_C1Auvergne-Rhône-Alpes2020_2035RésineuxPublic</v>
      </c>
    </row>
    <row r="3124" spans="1:14" x14ac:dyDescent="0.3">
      <c r="A3124" t="s">
        <v>225</v>
      </c>
      <c r="B3124" t="s">
        <v>62</v>
      </c>
      <c r="C3124" t="s">
        <v>214</v>
      </c>
      <c r="D3124" t="s">
        <v>114</v>
      </c>
      <c r="E3124" t="s">
        <v>112</v>
      </c>
      <c r="F3124">
        <v>490536</v>
      </c>
      <c r="G3124">
        <v>2349747</v>
      </c>
      <c r="H3124">
        <v>81573</v>
      </c>
      <c r="I3124">
        <v>206773</v>
      </c>
      <c r="J3124">
        <v>691486</v>
      </c>
      <c r="K3124">
        <v>2538754</v>
      </c>
      <c r="L3124">
        <v>1617311</v>
      </c>
      <c r="M3124">
        <v>5326669</v>
      </c>
      <c r="N3124" s="6" t="str">
        <f t="shared" si="48"/>
        <v>B3_R1_C1Auvergne-Rhône-Alpes2020_2035FeuillusPrivé</v>
      </c>
    </row>
    <row r="3125" spans="1:14" x14ac:dyDescent="0.3">
      <c r="A3125" t="s">
        <v>225</v>
      </c>
      <c r="B3125" t="s">
        <v>62</v>
      </c>
      <c r="C3125" t="s">
        <v>214</v>
      </c>
      <c r="D3125" t="s">
        <v>114</v>
      </c>
      <c r="E3125" t="s">
        <v>113</v>
      </c>
      <c r="F3125">
        <v>105237</v>
      </c>
      <c r="G3125">
        <v>416907</v>
      </c>
      <c r="H3125">
        <v>30220</v>
      </c>
      <c r="I3125">
        <v>20510</v>
      </c>
      <c r="J3125">
        <v>142258</v>
      </c>
      <c r="K3125">
        <v>477533</v>
      </c>
      <c r="L3125">
        <v>191037</v>
      </c>
      <c r="M3125">
        <v>912487</v>
      </c>
      <c r="N3125" s="6" t="str">
        <f t="shared" si="48"/>
        <v>B3_R1_C1Auvergne-Rhône-Alpes2020_2035FeuillusPublic</v>
      </c>
    </row>
    <row r="3126" spans="1:14" x14ac:dyDescent="0.3">
      <c r="A3126" t="s">
        <v>225</v>
      </c>
      <c r="B3126" t="s">
        <v>62</v>
      </c>
      <c r="C3126" t="s">
        <v>215</v>
      </c>
      <c r="D3126" t="s">
        <v>115</v>
      </c>
      <c r="E3126" t="s">
        <v>112</v>
      </c>
      <c r="F3126">
        <v>4761297</v>
      </c>
      <c r="G3126">
        <v>1379042</v>
      </c>
      <c r="H3126">
        <v>305722</v>
      </c>
      <c r="I3126">
        <v>20618</v>
      </c>
      <c r="J3126">
        <v>-715266</v>
      </c>
      <c r="K3126">
        <v>6430467</v>
      </c>
      <c r="L3126">
        <v>438457</v>
      </c>
      <c r="M3126">
        <v>4497856</v>
      </c>
      <c r="N3126" s="6" t="str">
        <f t="shared" si="48"/>
        <v>B3_R1_C1Auvergne-Rhône-Alpes2035_2050RésineuxPrivé</v>
      </c>
    </row>
    <row r="3127" spans="1:14" x14ac:dyDescent="0.3">
      <c r="A3127" t="s">
        <v>225</v>
      </c>
      <c r="B3127" t="s">
        <v>62</v>
      </c>
      <c r="C3127" t="s">
        <v>215</v>
      </c>
      <c r="D3127" t="s">
        <v>115</v>
      </c>
      <c r="E3127" t="s">
        <v>113</v>
      </c>
      <c r="F3127">
        <v>991300</v>
      </c>
      <c r="G3127">
        <v>281696</v>
      </c>
      <c r="H3127">
        <v>220984</v>
      </c>
      <c r="I3127">
        <v>355</v>
      </c>
      <c r="J3127">
        <v>11652</v>
      </c>
      <c r="K3127">
        <v>1336644</v>
      </c>
      <c r="L3127">
        <v>200823</v>
      </c>
      <c r="M3127">
        <v>1541114</v>
      </c>
      <c r="N3127" s="6" t="str">
        <f t="shared" si="48"/>
        <v>B3_R1_C1Auvergne-Rhône-Alpes2035_2050RésineuxPublic</v>
      </c>
    </row>
    <row r="3128" spans="1:14" x14ac:dyDescent="0.3">
      <c r="A3128" t="s">
        <v>225</v>
      </c>
      <c r="B3128" t="s">
        <v>62</v>
      </c>
      <c r="C3128" t="s">
        <v>215</v>
      </c>
      <c r="D3128" t="s">
        <v>114</v>
      </c>
      <c r="E3128" t="s">
        <v>112</v>
      </c>
      <c r="F3128">
        <v>819420</v>
      </c>
      <c r="G3128">
        <v>3732555</v>
      </c>
      <c r="H3128">
        <v>228740</v>
      </c>
      <c r="I3128">
        <v>9681</v>
      </c>
      <c r="J3128">
        <v>257449</v>
      </c>
      <c r="K3128">
        <v>4037852</v>
      </c>
      <c r="L3128">
        <v>1108583</v>
      </c>
      <c r="M3128">
        <v>5525171</v>
      </c>
      <c r="N3128" s="6" t="str">
        <f t="shared" si="48"/>
        <v>B3_R1_C1Auvergne-Rhône-Alpes2035_2050FeuillusPrivé</v>
      </c>
    </row>
    <row r="3129" spans="1:14" x14ac:dyDescent="0.3">
      <c r="A3129" t="s">
        <v>225</v>
      </c>
      <c r="B3129" t="s">
        <v>62</v>
      </c>
      <c r="C3129" t="s">
        <v>215</v>
      </c>
      <c r="D3129" t="s">
        <v>114</v>
      </c>
      <c r="E3129" t="s">
        <v>113</v>
      </c>
      <c r="F3129">
        <v>124041</v>
      </c>
      <c r="G3129">
        <v>485324</v>
      </c>
      <c r="H3129">
        <v>26533</v>
      </c>
      <c r="I3129">
        <v>1248</v>
      </c>
      <c r="J3129">
        <v>137975</v>
      </c>
      <c r="K3129">
        <v>553133</v>
      </c>
      <c r="L3129">
        <v>152175</v>
      </c>
      <c r="M3129">
        <v>942889</v>
      </c>
      <c r="N3129" s="6" t="str">
        <f t="shared" si="48"/>
        <v>B3_R1_C1Auvergne-Rhône-Alpes2035_2050FeuillusPublic</v>
      </c>
    </row>
    <row r="3130" spans="1:14" x14ac:dyDescent="0.3">
      <c r="A3130" t="s">
        <v>225</v>
      </c>
      <c r="B3130" t="s">
        <v>64</v>
      </c>
      <c r="C3130" t="s">
        <v>214</v>
      </c>
      <c r="D3130" t="s">
        <v>115</v>
      </c>
      <c r="E3130" t="s">
        <v>112</v>
      </c>
      <c r="F3130">
        <v>4248189</v>
      </c>
      <c r="G3130">
        <v>1297321</v>
      </c>
      <c r="H3130">
        <v>347710</v>
      </c>
      <c r="I3130">
        <v>284957</v>
      </c>
      <c r="J3130">
        <v>-572438</v>
      </c>
      <c r="K3130">
        <v>5834187</v>
      </c>
      <c r="L3130">
        <v>1229933</v>
      </c>
      <c r="M3130">
        <v>5107303</v>
      </c>
      <c r="N3130" s="6" t="str">
        <f t="shared" si="48"/>
        <v>B3_R1_C2Auvergne-Rhône-Alpes2020_2035RésineuxPrivé</v>
      </c>
    </row>
    <row r="3131" spans="1:14" x14ac:dyDescent="0.3">
      <c r="A3131" t="s">
        <v>225</v>
      </c>
      <c r="B3131" t="s">
        <v>64</v>
      </c>
      <c r="C3131" t="s">
        <v>214</v>
      </c>
      <c r="D3131" t="s">
        <v>115</v>
      </c>
      <c r="E3131" t="s">
        <v>113</v>
      </c>
      <c r="F3131">
        <v>1045283</v>
      </c>
      <c r="G3131">
        <v>324378</v>
      </c>
      <c r="H3131">
        <v>281915</v>
      </c>
      <c r="I3131">
        <v>51786</v>
      </c>
      <c r="J3131">
        <v>-40166</v>
      </c>
      <c r="K3131">
        <v>1443257</v>
      </c>
      <c r="L3131">
        <v>359687</v>
      </c>
      <c r="M3131">
        <v>1631754</v>
      </c>
      <c r="N3131" s="6" t="str">
        <f t="shared" si="48"/>
        <v>B3_R1_C2Auvergne-Rhône-Alpes2020_2035RésineuxPublic</v>
      </c>
    </row>
    <row r="3132" spans="1:14" x14ac:dyDescent="0.3">
      <c r="A3132" t="s">
        <v>225</v>
      </c>
      <c r="B3132" t="s">
        <v>64</v>
      </c>
      <c r="C3132" t="s">
        <v>214</v>
      </c>
      <c r="D3132" t="s">
        <v>114</v>
      </c>
      <c r="E3132" t="s">
        <v>112</v>
      </c>
      <c r="F3132">
        <v>490536</v>
      </c>
      <c r="G3132">
        <v>2349747</v>
      </c>
      <c r="H3132">
        <v>81573</v>
      </c>
      <c r="I3132">
        <v>206773</v>
      </c>
      <c r="J3132">
        <v>691486</v>
      </c>
      <c r="K3132">
        <v>2538754</v>
      </c>
      <c r="L3132">
        <v>1617311</v>
      </c>
      <c r="M3132">
        <v>5326669</v>
      </c>
      <c r="N3132" s="6" t="str">
        <f t="shared" si="48"/>
        <v>B3_R1_C2Auvergne-Rhône-Alpes2020_2035FeuillusPrivé</v>
      </c>
    </row>
    <row r="3133" spans="1:14" x14ac:dyDescent="0.3">
      <c r="A3133" t="s">
        <v>225</v>
      </c>
      <c r="B3133" t="s">
        <v>64</v>
      </c>
      <c r="C3133" t="s">
        <v>214</v>
      </c>
      <c r="D3133" t="s">
        <v>114</v>
      </c>
      <c r="E3133" t="s">
        <v>113</v>
      </c>
      <c r="F3133">
        <v>105237</v>
      </c>
      <c r="G3133">
        <v>416907</v>
      </c>
      <c r="H3133">
        <v>30220</v>
      </c>
      <c r="I3133">
        <v>20510</v>
      </c>
      <c r="J3133">
        <v>142258</v>
      </c>
      <c r="K3133">
        <v>477533</v>
      </c>
      <c r="L3133">
        <v>191037</v>
      </c>
      <c r="M3133">
        <v>912487</v>
      </c>
      <c r="N3133" s="6" t="str">
        <f t="shared" si="48"/>
        <v>B3_R1_C2Auvergne-Rhône-Alpes2020_2035FeuillusPublic</v>
      </c>
    </row>
    <row r="3134" spans="1:14" x14ac:dyDescent="0.3">
      <c r="A3134" t="s">
        <v>225</v>
      </c>
      <c r="B3134" t="s">
        <v>64</v>
      </c>
      <c r="C3134" t="s">
        <v>215</v>
      </c>
      <c r="D3134" t="s">
        <v>115</v>
      </c>
      <c r="E3134" t="s">
        <v>112</v>
      </c>
      <c r="F3134">
        <v>4808306</v>
      </c>
      <c r="G3134">
        <v>1388542</v>
      </c>
      <c r="H3134">
        <v>548734</v>
      </c>
      <c r="I3134">
        <v>20214</v>
      </c>
      <c r="J3134">
        <v>-1009808</v>
      </c>
      <c r="K3134">
        <v>6491799</v>
      </c>
      <c r="L3134">
        <v>777456</v>
      </c>
      <c r="M3134">
        <v>3960764</v>
      </c>
      <c r="N3134" s="6" t="str">
        <f t="shared" si="48"/>
        <v>B3_R1_C2Auvergne-Rhône-Alpes2035_2050RésineuxPrivé</v>
      </c>
    </row>
    <row r="3135" spans="1:14" x14ac:dyDescent="0.3">
      <c r="A3135" t="s">
        <v>225</v>
      </c>
      <c r="B3135" t="s">
        <v>64</v>
      </c>
      <c r="C3135" t="s">
        <v>215</v>
      </c>
      <c r="D3135" t="s">
        <v>115</v>
      </c>
      <c r="E3135" t="s">
        <v>113</v>
      </c>
      <c r="F3135">
        <v>1071944</v>
      </c>
      <c r="G3135">
        <v>304984</v>
      </c>
      <c r="H3135">
        <v>366661</v>
      </c>
      <c r="I3135">
        <v>339</v>
      </c>
      <c r="J3135">
        <v>-104749</v>
      </c>
      <c r="K3135">
        <v>1446538</v>
      </c>
      <c r="L3135">
        <v>322105</v>
      </c>
      <c r="M3135">
        <v>1389787</v>
      </c>
      <c r="N3135" s="6" t="str">
        <f t="shared" si="48"/>
        <v>B3_R1_C2Auvergne-Rhône-Alpes2035_2050RésineuxPublic</v>
      </c>
    </row>
    <row r="3136" spans="1:14" x14ac:dyDescent="0.3">
      <c r="A3136" t="s">
        <v>225</v>
      </c>
      <c r="B3136" t="s">
        <v>64</v>
      </c>
      <c r="C3136" t="s">
        <v>215</v>
      </c>
      <c r="D3136" t="s">
        <v>114</v>
      </c>
      <c r="E3136" t="s">
        <v>112</v>
      </c>
      <c r="F3136">
        <v>816678</v>
      </c>
      <c r="G3136">
        <v>3691063</v>
      </c>
      <c r="H3136">
        <v>388276</v>
      </c>
      <c r="I3136">
        <v>9580</v>
      </c>
      <c r="J3136">
        <v>-485884</v>
      </c>
      <c r="K3136">
        <v>4003434</v>
      </c>
      <c r="L3136">
        <v>1918600</v>
      </c>
      <c r="M3136">
        <v>4894596</v>
      </c>
      <c r="N3136" s="6" t="str">
        <f t="shared" si="48"/>
        <v>B3_R1_C2Auvergne-Rhône-Alpes2035_2050FeuillusPrivé</v>
      </c>
    </row>
    <row r="3137" spans="1:14" x14ac:dyDescent="0.3">
      <c r="A3137" t="s">
        <v>225</v>
      </c>
      <c r="B3137" t="s">
        <v>64</v>
      </c>
      <c r="C3137" t="s">
        <v>215</v>
      </c>
      <c r="D3137" t="s">
        <v>114</v>
      </c>
      <c r="E3137" t="s">
        <v>113</v>
      </c>
      <c r="F3137">
        <v>126445</v>
      </c>
      <c r="G3137">
        <v>488009</v>
      </c>
      <c r="H3137">
        <v>46729</v>
      </c>
      <c r="I3137">
        <v>1235</v>
      </c>
      <c r="J3137">
        <v>30926</v>
      </c>
      <c r="K3137">
        <v>557815</v>
      </c>
      <c r="L3137">
        <v>257040</v>
      </c>
      <c r="M3137">
        <v>854183</v>
      </c>
      <c r="N3137" s="6" t="str">
        <f t="shared" si="48"/>
        <v>B3_R1_C2Auvergne-Rhône-Alpes2035_2050FeuillusPublic</v>
      </c>
    </row>
    <row r="3138" spans="1:14" x14ac:dyDescent="0.3">
      <c r="A3138" t="s">
        <v>225</v>
      </c>
      <c r="B3138" t="s">
        <v>66</v>
      </c>
      <c r="C3138" t="s">
        <v>214</v>
      </c>
      <c r="D3138" t="s">
        <v>115</v>
      </c>
      <c r="E3138" t="s">
        <v>112</v>
      </c>
      <c r="F3138">
        <v>4224342</v>
      </c>
      <c r="G3138">
        <v>1294736</v>
      </c>
      <c r="H3138">
        <v>461298</v>
      </c>
      <c r="I3138">
        <v>277640</v>
      </c>
      <c r="J3138">
        <v>-846825</v>
      </c>
      <c r="K3138">
        <v>5807199</v>
      </c>
      <c r="L3138">
        <v>1640834</v>
      </c>
      <c r="M3138">
        <v>4624668</v>
      </c>
      <c r="N3138" s="6" t="str">
        <f t="shared" si="48"/>
        <v>B3_R1_C3Auvergne-Rhône-Alpes2020_2035RésineuxPrivé</v>
      </c>
    </row>
    <row r="3139" spans="1:14" x14ac:dyDescent="0.3">
      <c r="A3139" t="s">
        <v>225</v>
      </c>
      <c r="B3139" t="s">
        <v>66</v>
      </c>
      <c r="C3139" t="s">
        <v>214</v>
      </c>
      <c r="D3139" t="s">
        <v>115</v>
      </c>
      <c r="E3139" t="s">
        <v>113</v>
      </c>
      <c r="F3139">
        <v>1102253</v>
      </c>
      <c r="G3139">
        <v>341868</v>
      </c>
      <c r="H3139">
        <v>379130</v>
      </c>
      <c r="I3139">
        <v>50085</v>
      </c>
      <c r="J3139">
        <v>-146397</v>
      </c>
      <c r="K3139">
        <v>1522307</v>
      </c>
      <c r="L3139">
        <v>488968</v>
      </c>
      <c r="M3139">
        <v>1488682</v>
      </c>
      <c r="N3139" s="6" t="str">
        <f t="shared" ref="N3139:N3202" si="49">B3139&amp;A3139&amp;C3139&amp;D3139&amp;E3139</f>
        <v>B3_R1_C3Auvergne-Rhône-Alpes2020_2035RésineuxPublic</v>
      </c>
    </row>
    <row r="3140" spans="1:14" x14ac:dyDescent="0.3">
      <c r="A3140" t="s">
        <v>225</v>
      </c>
      <c r="B3140" t="s">
        <v>66</v>
      </c>
      <c r="C3140" t="s">
        <v>214</v>
      </c>
      <c r="D3140" t="s">
        <v>114</v>
      </c>
      <c r="E3140" t="s">
        <v>112</v>
      </c>
      <c r="F3140">
        <v>482465</v>
      </c>
      <c r="G3140">
        <v>2319029</v>
      </c>
      <c r="H3140">
        <v>117198</v>
      </c>
      <c r="I3140">
        <v>202058</v>
      </c>
      <c r="J3140">
        <v>77608</v>
      </c>
      <c r="K3140">
        <v>2505795</v>
      </c>
      <c r="L3140">
        <v>2293663</v>
      </c>
      <c r="M3140">
        <v>4808289</v>
      </c>
      <c r="N3140" s="6" t="str">
        <f t="shared" si="49"/>
        <v>B3_R1_C3Auvergne-Rhône-Alpes2020_2035FeuillusPrivé</v>
      </c>
    </row>
    <row r="3141" spans="1:14" x14ac:dyDescent="0.3">
      <c r="A3141" t="s">
        <v>225</v>
      </c>
      <c r="B3141" t="s">
        <v>66</v>
      </c>
      <c r="C3141" t="s">
        <v>214</v>
      </c>
      <c r="D3141" t="s">
        <v>114</v>
      </c>
      <c r="E3141" t="s">
        <v>113</v>
      </c>
      <c r="F3141">
        <v>105882</v>
      </c>
      <c r="G3141">
        <v>417637</v>
      </c>
      <c r="H3141">
        <v>41775</v>
      </c>
      <c r="I3141">
        <v>20032</v>
      </c>
      <c r="J3141">
        <v>56813</v>
      </c>
      <c r="K3141">
        <v>479107</v>
      </c>
      <c r="L3141">
        <v>269633</v>
      </c>
      <c r="M3141">
        <v>834192</v>
      </c>
      <c r="N3141" s="6" t="str">
        <f t="shared" si="49"/>
        <v>B3_R1_C3Auvergne-Rhône-Alpes2020_2035FeuillusPublic</v>
      </c>
    </row>
    <row r="3142" spans="1:14" x14ac:dyDescent="0.3">
      <c r="A3142" t="s">
        <v>225</v>
      </c>
      <c r="B3142" t="s">
        <v>66</v>
      </c>
      <c r="C3142" t="s">
        <v>215</v>
      </c>
      <c r="D3142" t="s">
        <v>115</v>
      </c>
      <c r="E3142" t="s">
        <v>112</v>
      </c>
      <c r="F3142">
        <v>4722078</v>
      </c>
      <c r="G3142">
        <v>1382458</v>
      </c>
      <c r="H3142">
        <v>645861</v>
      </c>
      <c r="I3142">
        <v>17225</v>
      </c>
      <c r="J3142">
        <v>-1120702</v>
      </c>
      <c r="K3142">
        <v>6388593</v>
      </c>
      <c r="L3142">
        <v>744555</v>
      </c>
      <c r="M3142">
        <v>3474609</v>
      </c>
      <c r="N3142" s="6" t="str">
        <f t="shared" si="49"/>
        <v>B3_R1_C3Auvergne-Rhône-Alpes2035_2050RésineuxPrivé</v>
      </c>
    </row>
    <row r="3143" spans="1:14" x14ac:dyDescent="0.3">
      <c r="A3143" t="s">
        <v>225</v>
      </c>
      <c r="B3143" t="s">
        <v>66</v>
      </c>
      <c r="C3143" t="s">
        <v>215</v>
      </c>
      <c r="D3143" t="s">
        <v>115</v>
      </c>
      <c r="E3143" t="s">
        <v>113</v>
      </c>
      <c r="F3143">
        <v>1032321</v>
      </c>
      <c r="G3143">
        <v>291825</v>
      </c>
      <c r="H3143">
        <v>397104</v>
      </c>
      <c r="I3143">
        <v>295</v>
      </c>
      <c r="J3143">
        <v>-131882</v>
      </c>
      <c r="K3143">
        <v>1390726</v>
      </c>
      <c r="L3143">
        <v>309574</v>
      </c>
      <c r="M3143">
        <v>1235860</v>
      </c>
      <c r="N3143" s="6" t="str">
        <f t="shared" si="49"/>
        <v>B3_R1_C3Auvergne-Rhône-Alpes2035_2050RésineuxPublic</v>
      </c>
    </row>
    <row r="3144" spans="1:14" x14ac:dyDescent="0.3">
      <c r="A3144" t="s">
        <v>225</v>
      </c>
      <c r="B3144" t="s">
        <v>66</v>
      </c>
      <c r="C3144" t="s">
        <v>215</v>
      </c>
      <c r="D3144" t="s">
        <v>114</v>
      </c>
      <c r="E3144" t="s">
        <v>112</v>
      </c>
      <c r="F3144">
        <v>880114</v>
      </c>
      <c r="G3144">
        <v>3916972</v>
      </c>
      <c r="H3144">
        <v>548314</v>
      </c>
      <c r="I3144">
        <v>8748</v>
      </c>
      <c r="J3144">
        <v>-953107</v>
      </c>
      <c r="K3144">
        <v>4261543</v>
      </c>
      <c r="L3144">
        <v>1835232</v>
      </c>
      <c r="M3144">
        <v>4213154</v>
      </c>
      <c r="N3144" s="6" t="str">
        <f t="shared" si="49"/>
        <v>B3_R1_C3Auvergne-Rhône-Alpes2035_2050FeuillusPrivé</v>
      </c>
    </row>
    <row r="3145" spans="1:14" x14ac:dyDescent="0.3">
      <c r="A3145" t="s">
        <v>225</v>
      </c>
      <c r="B3145" t="s">
        <v>66</v>
      </c>
      <c r="C3145" t="s">
        <v>215</v>
      </c>
      <c r="D3145" t="s">
        <v>114</v>
      </c>
      <c r="E3145" t="s">
        <v>113</v>
      </c>
      <c r="F3145">
        <v>132692</v>
      </c>
      <c r="G3145">
        <v>500994</v>
      </c>
      <c r="H3145">
        <v>53074</v>
      </c>
      <c r="I3145">
        <v>1129</v>
      </c>
      <c r="J3145">
        <v>-35944</v>
      </c>
      <c r="K3145">
        <v>574901</v>
      </c>
      <c r="L3145">
        <v>270780</v>
      </c>
      <c r="M3145">
        <v>765433</v>
      </c>
      <c r="N3145" s="6" t="str">
        <f t="shared" si="49"/>
        <v>B3_R1_C3Auvergne-Rhône-Alpes2035_2050FeuillusPublic</v>
      </c>
    </row>
    <row r="3146" spans="1:14" x14ac:dyDescent="0.3">
      <c r="A3146" t="s">
        <v>225</v>
      </c>
      <c r="B3146" t="s">
        <v>68</v>
      </c>
      <c r="C3146" t="s">
        <v>214</v>
      </c>
      <c r="D3146" t="s">
        <v>115</v>
      </c>
      <c r="E3146" t="s">
        <v>112</v>
      </c>
      <c r="F3146">
        <v>4448818</v>
      </c>
      <c r="G3146">
        <v>1360853</v>
      </c>
      <c r="H3146">
        <v>379817</v>
      </c>
      <c r="I3146">
        <v>215302</v>
      </c>
      <c r="J3146">
        <v>-659870</v>
      </c>
      <c r="K3146">
        <v>6111820</v>
      </c>
      <c r="L3146">
        <v>1170387</v>
      </c>
      <c r="M3146">
        <v>5045127</v>
      </c>
      <c r="N3146" s="6" t="str">
        <f t="shared" si="49"/>
        <v>B3_R2_C1Auvergne-Rhône-Alpes2020_2035RésineuxPrivé</v>
      </c>
    </row>
    <row r="3147" spans="1:14" x14ac:dyDescent="0.3">
      <c r="A3147" t="s">
        <v>225</v>
      </c>
      <c r="B3147" t="s">
        <v>68</v>
      </c>
      <c r="C3147" t="s">
        <v>214</v>
      </c>
      <c r="D3147" t="s">
        <v>115</v>
      </c>
      <c r="E3147" t="s">
        <v>113</v>
      </c>
      <c r="F3147">
        <v>1053701</v>
      </c>
      <c r="G3147">
        <v>325461</v>
      </c>
      <c r="H3147">
        <v>289954</v>
      </c>
      <c r="I3147">
        <v>38662</v>
      </c>
      <c r="J3147">
        <v>-41596</v>
      </c>
      <c r="K3147">
        <v>1452923</v>
      </c>
      <c r="L3147">
        <v>350249</v>
      </c>
      <c r="M3147">
        <v>1628204</v>
      </c>
      <c r="N3147" s="6" t="str">
        <f t="shared" si="49"/>
        <v>B3_R2_C1Auvergne-Rhône-Alpes2020_2035RésineuxPublic</v>
      </c>
    </row>
    <row r="3148" spans="1:14" x14ac:dyDescent="0.3">
      <c r="A3148" t="s">
        <v>225</v>
      </c>
      <c r="B3148" t="s">
        <v>68</v>
      </c>
      <c r="C3148" t="s">
        <v>214</v>
      </c>
      <c r="D3148" t="s">
        <v>114</v>
      </c>
      <c r="E3148" t="s">
        <v>112</v>
      </c>
      <c r="F3148">
        <v>521953</v>
      </c>
      <c r="G3148">
        <v>2511198</v>
      </c>
      <c r="H3148">
        <v>106415</v>
      </c>
      <c r="I3148">
        <v>66605</v>
      </c>
      <c r="J3148">
        <v>611370</v>
      </c>
      <c r="K3148">
        <v>2715559</v>
      </c>
      <c r="L3148">
        <v>1586781</v>
      </c>
      <c r="M3148">
        <v>5322082</v>
      </c>
      <c r="N3148" s="6" t="str">
        <f t="shared" si="49"/>
        <v>B3_R2_C1Auvergne-Rhône-Alpes2020_2035FeuillusPrivé</v>
      </c>
    </row>
    <row r="3149" spans="1:14" x14ac:dyDescent="0.3">
      <c r="A3149" t="s">
        <v>225</v>
      </c>
      <c r="B3149" t="s">
        <v>68</v>
      </c>
      <c r="C3149" t="s">
        <v>214</v>
      </c>
      <c r="D3149" t="s">
        <v>114</v>
      </c>
      <c r="E3149" t="s">
        <v>113</v>
      </c>
      <c r="F3149">
        <v>106221</v>
      </c>
      <c r="G3149">
        <v>429324</v>
      </c>
      <c r="H3149">
        <v>31100</v>
      </c>
      <c r="I3149">
        <v>14398</v>
      </c>
      <c r="J3149">
        <v>135606</v>
      </c>
      <c r="K3149">
        <v>489547</v>
      </c>
      <c r="L3149">
        <v>189357</v>
      </c>
      <c r="M3149">
        <v>910945</v>
      </c>
      <c r="N3149" s="6" t="str">
        <f t="shared" si="49"/>
        <v>B3_R2_C1Auvergne-Rhône-Alpes2020_2035FeuillusPublic</v>
      </c>
    </row>
    <row r="3150" spans="1:14" x14ac:dyDescent="0.3">
      <c r="A3150" t="s">
        <v>225</v>
      </c>
      <c r="B3150" t="s">
        <v>68</v>
      </c>
      <c r="C3150" t="s">
        <v>215</v>
      </c>
      <c r="D3150" t="s">
        <v>115</v>
      </c>
      <c r="E3150" t="s">
        <v>112</v>
      </c>
      <c r="F3150">
        <v>4657111</v>
      </c>
      <c r="G3150">
        <v>1362763</v>
      </c>
      <c r="H3150">
        <v>305961</v>
      </c>
      <c r="I3150">
        <v>4416</v>
      </c>
      <c r="J3150">
        <v>-722518</v>
      </c>
      <c r="K3150">
        <v>6303705</v>
      </c>
      <c r="L3150">
        <v>412744</v>
      </c>
      <c r="M3150">
        <v>4336903</v>
      </c>
      <c r="N3150" s="6" t="str">
        <f t="shared" si="49"/>
        <v>B3_R2_C1Auvergne-Rhône-Alpes2035_2050RésineuxPrivé</v>
      </c>
    </row>
    <row r="3151" spans="1:14" x14ac:dyDescent="0.3">
      <c r="A3151" t="s">
        <v>225</v>
      </c>
      <c r="B3151" t="s">
        <v>68</v>
      </c>
      <c r="C3151" t="s">
        <v>215</v>
      </c>
      <c r="D3151" t="s">
        <v>115</v>
      </c>
      <c r="E3151" t="s">
        <v>113</v>
      </c>
      <c r="F3151">
        <v>991483</v>
      </c>
      <c r="G3151">
        <v>282234</v>
      </c>
      <c r="H3151">
        <v>220863</v>
      </c>
      <c r="I3151">
        <v>0</v>
      </c>
      <c r="J3151">
        <v>6504</v>
      </c>
      <c r="K3151">
        <v>1337535</v>
      </c>
      <c r="L3151">
        <v>200243</v>
      </c>
      <c r="M3151">
        <v>1526302</v>
      </c>
      <c r="N3151" s="6" t="str">
        <f t="shared" si="49"/>
        <v>B3_R2_C1Auvergne-Rhône-Alpes2035_2050RésineuxPublic</v>
      </c>
    </row>
    <row r="3152" spans="1:14" x14ac:dyDescent="0.3">
      <c r="A3152" t="s">
        <v>225</v>
      </c>
      <c r="B3152" t="s">
        <v>68</v>
      </c>
      <c r="C3152" t="s">
        <v>215</v>
      </c>
      <c r="D3152" t="s">
        <v>114</v>
      </c>
      <c r="E3152" t="s">
        <v>112</v>
      </c>
      <c r="F3152">
        <v>819193</v>
      </c>
      <c r="G3152">
        <v>3775585</v>
      </c>
      <c r="H3152">
        <v>238179</v>
      </c>
      <c r="I3152">
        <v>3034</v>
      </c>
      <c r="J3152">
        <v>226256</v>
      </c>
      <c r="K3152">
        <v>4075997</v>
      </c>
      <c r="L3152">
        <v>1089687</v>
      </c>
      <c r="M3152">
        <v>5488380</v>
      </c>
      <c r="N3152" s="6" t="str">
        <f t="shared" si="49"/>
        <v>B3_R2_C1Auvergne-Rhône-Alpes2035_2050FeuillusPrivé</v>
      </c>
    </row>
    <row r="3153" spans="1:14" x14ac:dyDescent="0.3">
      <c r="A3153" t="s">
        <v>225</v>
      </c>
      <c r="B3153" t="s">
        <v>68</v>
      </c>
      <c r="C3153" t="s">
        <v>215</v>
      </c>
      <c r="D3153" t="s">
        <v>114</v>
      </c>
      <c r="E3153" t="s">
        <v>113</v>
      </c>
      <c r="F3153">
        <v>124066</v>
      </c>
      <c r="G3153">
        <v>487938</v>
      </c>
      <c r="H3153">
        <v>26306</v>
      </c>
      <c r="I3153">
        <v>0</v>
      </c>
      <c r="J3153">
        <v>135757</v>
      </c>
      <c r="K3153">
        <v>555473</v>
      </c>
      <c r="L3153">
        <v>151030</v>
      </c>
      <c r="M3153">
        <v>940006</v>
      </c>
      <c r="N3153" s="6" t="str">
        <f t="shared" si="49"/>
        <v>B3_R2_C1Auvergne-Rhône-Alpes2035_2050FeuillusPublic</v>
      </c>
    </row>
    <row r="3154" spans="1:14" x14ac:dyDescent="0.3">
      <c r="A3154" t="s">
        <v>225</v>
      </c>
      <c r="B3154" t="s">
        <v>69</v>
      </c>
      <c r="C3154" t="s">
        <v>214</v>
      </c>
      <c r="D3154" t="s">
        <v>115</v>
      </c>
      <c r="E3154" t="s">
        <v>112</v>
      </c>
      <c r="F3154">
        <v>4448818</v>
      </c>
      <c r="G3154">
        <v>1360853</v>
      </c>
      <c r="H3154">
        <v>379817</v>
      </c>
      <c r="I3154">
        <v>215302</v>
      </c>
      <c r="J3154">
        <v>-659870</v>
      </c>
      <c r="K3154">
        <v>6111820</v>
      </c>
      <c r="L3154">
        <v>1170387</v>
      </c>
      <c r="M3154">
        <v>5045127</v>
      </c>
      <c r="N3154" s="6" t="str">
        <f t="shared" si="49"/>
        <v>B3_R2_C2Auvergne-Rhône-Alpes2020_2035RésineuxPrivé</v>
      </c>
    </row>
    <row r="3155" spans="1:14" x14ac:dyDescent="0.3">
      <c r="A3155" t="s">
        <v>225</v>
      </c>
      <c r="B3155" t="s">
        <v>69</v>
      </c>
      <c r="C3155" t="s">
        <v>214</v>
      </c>
      <c r="D3155" t="s">
        <v>115</v>
      </c>
      <c r="E3155" t="s">
        <v>113</v>
      </c>
      <c r="F3155">
        <v>1053701</v>
      </c>
      <c r="G3155">
        <v>325461</v>
      </c>
      <c r="H3155">
        <v>289954</v>
      </c>
      <c r="I3155">
        <v>38662</v>
      </c>
      <c r="J3155">
        <v>-41596</v>
      </c>
      <c r="K3155">
        <v>1452923</v>
      </c>
      <c r="L3155">
        <v>350249</v>
      </c>
      <c r="M3155">
        <v>1628204</v>
      </c>
      <c r="N3155" s="6" t="str">
        <f t="shared" si="49"/>
        <v>B3_R2_C2Auvergne-Rhône-Alpes2020_2035RésineuxPublic</v>
      </c>
    </row>
    <row r="3156" spans="1:14" x14ac:dyDescent="0.3">
      <c r="A3156" t="s">
        <v>225</v>
      </c>
      <c r="B3156" t="s">
        <v>69</v>
      </c>
      <c r="C3156" t="s">
        <v>214</v>
      </c>
      <c r="D3156" t="s">
        <v>114</v>
      </c>
      <c r="E3156" t="s">
        <v>112</v>
      </c>
      <c r="F3156">
        <v>521953</v>
      </c>
      <c r="G3156">
        <v>2511198</v>
      </c>
      <c r="H3156">
        <v>106415</v>
      </c>
      <c r="I3156">
        <v>66605</v>
      </c>
      <c r="J3156">
        <v>611370</v>
      </c>
      <c r="K3156">
        <v>2715559</v>
      </c>
      <c r="L3156">
        <v>1586781</v>
      </c>
      <c r="M3156">
        <v>5322082</v>
      </c>
      <c r="N3156" s="6" t="str">
        <f t="shared" si="49"/>
        <v>B3_R2_C2Auvergne-Rhône-Alpes2020_2035FeuillusPrivé</v>
      </c>
    </row>
    <row r="3157" spans="1:14" x14ac:dyDescent="0.3">
      <c r="A3157" t="s">
        <v>225</v>
      </c>
      <c r="B3157" t="s">
        <v>69</v>
      </c>
      <c r="C3157" t="s">
        <v>214</v>
      </c>
      <c r="D3157" t="s">
        <v>114</v>
      </c>
      <c r="E3157" t="s">
        <v>113</v>
      </c>
      <c r="F3157">
        <v>106221</v>
      </c>
      <c r="G3157">
        <v>429324</v>
      </c>
      <c r="H3157">
        <v>31100</v>
      </c>
      <c r="I3157">
        <v>14398</v>
      </c>
      <c r="J3157">
        <v>135606</v>
      </c>
      <c r="K3157">
        <v>489547</v>
      </c>
      <c r="L3157">
        <v>189357</v>
      </c>
      <c r="M3157">
        <v>910945</v>
      </c>
      <c r="N3157" s="6" t="str">
        <f t="shared" si="49"/>
        <v>B3_R2_C2Auvergne-Rhône-Alpes2020_2035FeuillusPublic</v>
      </c>
    </row>
    <row r="3158" spans="1:14" x14ac:dyDescent="0.3">
      <c r="A3158" t="s">
        <v>225</v>
      </c>
      <c r="B3158" t="s">
        <v>69</v>
      </c>
      <c r="C3158" t="s">
        <v>215</v>
      </c>
      <c r="D3158" t="s">
        <v>115</v>
      </c>
      <c r="E3158" t="s">
        <v>112</v>
      </c>
      <c r="F3158">
        <v>4681863</v>
      </c>
      <c r="G3158">
        <v>1363255</v>
      </c>
      <c r="H3158">
        <v>549918</v>
      </c>
      <c r="I3158">
        <v>4336</v>
      </c>
      <c r="J3158">
        <v>-1003667</v>
      </c>
      <c r="K3158">
        <v>6332317</v>
      </c>
      <c r="L3158">
        <v>748361</v>
      </c>
      <c r="M3158">
        <v>3806115</v>
      </c>
      <c r="N3158" s="6" t="str">
        <f t="shared" si="49"/>
        <v>B3_R2_C2Auvergne-Rhône-Alpes2035_2050RésineuxPrivé</v>
      </c>
    </row>
    <row r="3159" spans="1:14" x14ac:dyDescent="0.3">
      <c r="A3159" t="s">
        <v>225</v>
      </c>
      <c r="B3159" t="s">
        <v>69</v>
      </c>
      <c r="C3159" t="s">
        <v>215</v>
      </c>
      <c r="D3159" t="s">
        <v>115</v>
      </c>
      <c r="E3159" t="s">
        <v>113</v>
      </c>
      <c r="F3159">
        <v>1070544</v>
      </c>
      <c r="G3159">
        <v>304936</v>
      </c>
      <c r="H3159">
        <v>365926</v>
      </c>
      <c r="I3159">
        <v>0</v>
      </c>
      <c r="J3159">
        <v>-109513</v>
      </c>
      <c r="K3159">
        <v>1445130</v>
      </c>
      <c r="L3159">
        <v>322399</v>
      </c>
      <c r="M3159">
        <v>1374870</v>
      </c>
      <c r="N3159" s="6" t="str">
        <f t="shared" si="49"/>
        <v>B3_R2_C2Auvergne-Rhône-Alpes2035_2050RésineuxPublic</v>
      </c>
    </row>
    <row r="3160" spans="1:14" x14ac:dyDescent="0.3">
      <c r="A3160" t="s">
        <v>225</v>
      </c>
      <c r="B3160" t="s">
        <v>69</v>
      </c>
      <c r="C3160" t="s">
        <v>215</v>
      </c>
      <c r="D3160" t="s">
        <v>114</v>
      </c>
      <c r="E3160" t="s">
        <v>112</v>
      </c>
      <c r="F3160">
        <v>809583</v>
      </c>
      <c r="G3160">
        <v>3691139</v>
      </c>
      <c r="H3160">
        <v>396911</v>
      </c>
      <c r="I3160">
        <v>3002</v>
      </c>
      <c r="J3160">
        <v>-488390</v>
      </c>
      <c r="K3160">
        <v>3997909</v>
      </c>
      <c r="L3160">
        <v>1898641</v>
      </c>
      <c r="M3160">
        <v>4864354</v>
      </c>
      <c r="N3160" s="6" t="str">
        <f t="shared" si="49"/>
        <v>B3_R2_C2Auvergne-Rhône-Alpes2035_2050FeuillusPrivé</v>
      </c>
    </row>
    <row r="3161" spans="1:14" x14ac:dyDescent="0.3">
      <c r="A3161" t="s">
        <v>225</v>
      </c>
      <c r="B3161" t="s">
        <v>69</v>
      </c>
      <c r="C3161" t="s">
        <v>215</v>
      </c>
      <c r="D3161" t="s">
        <v>114</v>
      </c>
      <c r="E3161" t="s">
        <v>113</v>
      </c>
      <c r="F3161">
        <v>125301</v>
      </c>
      <c r="G3161">
        <v>486185</v>
      </c>
      <c r="H3161">
        <v>46257</v>
      </c>
      <c r="I3161">
        <v>0</v>
      </c>
      <c r="J3161">
        <v>32341</v>
      </c>
      <c r="K3161">
        <v>555114</v>
      </c>
      <c r="L3161">
        <v>255173</v>
      </c>
      <c r="M3161">
        <v>852284</v>
      </c>
      <c r="N3161" s="6" t="str">
        <f t="shared" si="49"/>
        <v>B3_R2_C2Auvergne-Rhône-Alpes2035_2050FeuillusPublic</v>
      </c>
    </row>
    <row r="3162" spans="1:14" x14ac:dyDescent="0.3">
      <c r="A3162" t="s">
        <v>225</v>
      </c>
      <c r="B3162" t="s">
        <v>70</v>
      </c>
      <c r="C3162" t="s">
        <v>214</v>
      </c>
      <c r="D3162" t="s">
        <v>115</v>
      </c>
      <c r="E3162" t="s">
        <v>112</v>
      </c>
      <c r="F3162">
        <v>4460249</v>
      </c>
      <c r="G3162">
        <v>1371751</v>
      </c>
      <c r="H3162">
        <v>510005</v>
      </c>
      <c r="I3162">
        <v>208561</v>
      </c>
      <c r="J3162">
        <v>-936541</v>
      </c>
      <c r="K3162">
        <v>6135427</v>
      </c>
      <c r="L3162">
        <v>1541855</v>
      </c>
      <c r="M3162">
        <v>4566194</v>
      </c>
      <c r="N3162" s="6" t="str">
        <f t="shared" si="49"/>
        <v>B3_R2_C3Auvergne-Rhône-Alpes2020_2035RésineuxPrivé</v>
      </c>
    </row>
    <row r="3163" spans="1:14" x14ac:dyDescent="0.3">
      <c r="A3163" t="s">
        <v>225</v>
      </c>
      <c r="B3163" t="s">
        <v>70</v>
      </c>
      <c r="C3163" t="s">
        <v>214</v>
      </c>
      <c r="D3163" t="s">
        <v>115</v>
      </c>
      <c r="E3163" t="s">
        <v>113</v>
      </c>
      <c r="F3163">
        <v>1120565</v>
      </c>
      <c r="G3163">
        <v>346655</v>
      </c>
      <c r="H3163">
        <v>394802</v>
      </c>
      <c r="I3163">
        <v>37904</v>
      </c>
      <c r="J3163">
        <v>-150048</v>
      </c>
      <c r="K3163">
        <v>1546229</v>
      </c>
      <c r="L3163">
        <v>471662</v>
      </c>
      <c r="M3163">
        <v>1484260</v>
      </c>
      <c r="N3163" s="6" t="str">
        <f t="shared" si="49"/>
        <v>B3_R2_C3Auvergne-Rhône-Alpes2020_2035RésineuxPublic</v>
      </c>
    </row>
    <row r="3164" spans="1:14" x14ac:dyDescent="0.3">
      <c r="A3164" t="s">
        <v>225</v>
      </c>
      <c r="B3164" t="s">
        <v>70</v>
      </c>
      <c r="C3164" t="s">
        <v>214</v>
      </c>
      <c r="D3164" t="s">
        <v>114</v>
      </c>
      <c r="E3164" t="s">
        <v>112</v>
      </c>
      <c r="F3164">
        <v>514506</v>
      </c>
      <c r="G3164">
        <v>2482381</v>
      </c>
      <c r="H3164">
        <v>156266</v>
      </c>
      <c r="I3164">
        <v>63822</v>
      </c>
      <c r="J3164">
        <v>5898</v>
      </c>
      <c r="K3164">
        <v>2684770</v>
      </c>
      <c r="L3164">
        <v>2246516</v>
      </c>
      <c r="M3164">
        <v>4805597</v>
      </c>
      <c r="N3164" s="6" t="str">
        <f t="shared" si="49"/>
        <v>B3_R2_C3Auvergne-Rhône-Alpes2020_2035FeuillusPrivé</v>
      </c>
    </row>
    <row r="3165" spans="1:14" x14ac:dyDescent="0.3">
      <c r="A3165" t="s">
        <v>225</v>
      </c>
      <c r="B3165" t="s">
        <v>70</v>
      </c>
      <c r="C3165" t="s">
        <v>214</v>
      </c>
      <c r="D3165" t="s">
        <v>114</v>
      </c>
      <c r="E3165" t="s">
        <v>113</v>
      </c>
      <c r="F3165">
        <v>107506</v>
      </c>
      <c r="G3165">
        <v>432711</v>
      </c>
      <c r="H3165">
        <v>43237</v>
      </c>
      <c r="I3165">
        <v>14096</v>
      </c>
      <c r="J3165">
        <v>49155</v>
      </c>
      <c r="K3165">
        <v>493973</v>
      </c>
      <c r="L3165">
        <v>266639</v>
      </c>
      <c r="M3165">
        <v>832356</v>
      </c>
      <c r="N3165" s="6" t="str">
        <f t="shared" si="49"/>
        <v>B3_R2_C3Auvergne-Rhône-Alpes2020_2035FeuillusPublic</v>
      </c>
    </row>
    <row r="3166" spans="1:14" x14ac:dyDescent="0.3">
      <c r="A3166" t="s">
        <v>225</v>
      </c>
      <c r="B3166" t="s">
        <v>70</v>
      </c>
      <c r="C3166" t="s">
        <v>215</v>
      </c>
      <c r="D3166" t="s">
        <v>115</v>
      </c>
      <c r="E3166" t="s">
        <v>112</v>
      </c>
      <c r="F3166">
        <v>4587031</v>
      </c>
      <c r="G3166">
        <v>1353266</v>
      </c>
      <c r="H3166">
        <v>647812</v>
      </c>
      <c r="I3166">
        <v>3726</v>
      </c>
      <c r="J3166">
        <v>-1105371</v>
      </c>
      <c r="K3166">
        <v>6216948</v>
      </c>
      <c r="L3166">
        <v>705522</v>
      </c>
      <c r="M3166">
        <v>3325557</v>
      </c>
      <c r="N3166" s="6" t="str">
        <f t="shared" si="49"/>
        <v>B3_R2_C3Auvergne-Rhône-Alpes2035_2050RésineuxPrivé</v>
      </c>
    </row>
    <row r="3167" spans="1:14" x14ac:dyDescent="0.3">
      <c r="A3167" t="s">
        <v>225</v>
      </c>
      <c r="B3167" t="s">
        <v>70</v>
      </c>
      <c r="C3167" t="s">
        <v>215</v>
      </c>
      <c r="D3167" t="s">
        <v>115</v>
      </c>
      <c r="E3167" t="s">
        <v>113</v>
      </c>
      <c r="F3167">
        <v>1030046</v>
      </c>
      <c r="G3167">
        <v>291567</v>
      </c>
      <c r="H3167">
        <v>396753</v>
      </c>
      <c r="I3167">
        <v>0</v>
      </c>
      <c r="J3167">
        <v>-135805</v>
      </c>
      <c r="K3167">
        <v>1388191</v>
      </c>
      <c r="L3167">
        <v>308505</v>
      </c>
      <c r="M3167">
        <v>1221145</v>
      </c>
      <c r="N3167" s="6" t="str">
        <f t="shared" si="49"/>
        <v>B3_R2_C3Auvergne-Rhône-Alpes2035_2050RésineuxPublic</v>
      </c>
    </row>
    <row r="3168" spans="1:14" x14ac:dyDescent="0.3">
      <c r="A3168" t="s">
        <v>225</v>
      </c>
      <c r="B3168" t="s">
        <v>70</v>
      </c>
      <c r="C3168" t="s">
        <v>215</v>
      </c>
      <c r="D3168" t="s">
        <v>114</v>
      </c>
      <c r="E3168" t="s">
        <v>112</v>
      </c>
      <c r="F3168">
        <v>864501</v>
      </c>
      <c r="G3168">
        <v>3881874</v>
      </c>
      <c r="H3168">
        <v>546814</v>
      </c>
      <c r="I3168">
        <v>2741</v>
      </c>
      <c r="J3168">
        <v>-937895</v>
      </c>
      <c r="K3168">
        <v>4216600</v>
      </c>
      <c r="L3168">
        <v>1829094</v>
      </c>
      <c r="M3168">
        <v>4191102</v>
      </c>
      <c r="N3168" s="6" t="str">
        <f t="shared" si="49"/>
        <v>B3_R2_C3Auvergne-Rhône-Alpes2035_2050FeuillusPrivé</v>
      </c>
    </row>
    <row r="3169" spans="1:14" x14ac:dyDescent="0.3">
      <c r="A3169" t="s">
        <v>225</v>
      </c>
      <c r="B3169" t="s">
        <v>70</v>
      </c>
      <c r="C3169" t="s">
        <v>215</v>
      </c>
      <c r="D3169" t="s">
        <v>114</v>
      </c>
      <c r="E3169" t="s">
        <v>113</v>
      </c>
      <c r="F3169">
        <v>131634</v>
      </c>
      <c r="G3169">
        <v>498698</v>
      </c>
      <c r="H3169">
        <v>52827</v>
      </c>
      <c r="I3169">
        <v>0</v>
      </c>
      <c r="J3169">
        <v>-33808</v>
      </c>
      <c r="K3169">
        <v>571902</v>
      </c>
      <c r="L3169">
        <v>268720</v>
      </c>
      <c r="M3169">
        <v>764188</v>
      </c>
      <c r="N3169" s="6" t="str">
        <f t="shared" si="49"/>
        <v>B3_R2_C3Auvergne-Rhône-Alpes2035_2050FeuillusPublic</v>
      </c>
    </row>
    <row r="3170" spans="1:14" x14ac:dyDescent="0.3">
      <c r="A3170" t="s">
        <v>226</v>
      </c>
      <c r="B3170" t="s">
        <v>12</v>
      </c>
      <c r="C3170" t="s">
        <v>214</v>
      </c>
      <c r="D3170" t="s">
        <v>115</v>
      </c>
      <c r="E3170" t="s">
        <v>112</v>
      </c>
      <c r="F3170">
        <v>110901</v>
      </c>
      <c r="G3170">
        <v>101942</v>
      </c>
      <c r="H3170">
        <v>17637</v>
      </c>
      <c r="I3170">
        <v>29530</v>
      </c>
      <c r="J3170">
        <v>276694</v>
      </c>
      <c r="K3170">
        <v>208135</v>
      </c>
      <c r="L3170">
        <v>286894</v>
      </c>
      <c r="M3170">
        <v>1141676</v>
      </c>
      <c r="N3170" s="6" t="str">
        <f t="shared" si="49"/>
        <v>A1_R1_C1Provence-Alpes-Côte d'Azur2020_2035RésineuxPrivé</v>
      </c>
    </row>
    <row r="3171" spans="1:14" x14ac:dyDescent="0.3">
      <c r="A3171" t="s">
        <v>226</v>
      </c>
      <c r="B3171" t="s">
        <v>12</v>
      </c>
      <c r="C3171" t="s">
        <v>214</v>
      </c>
      <c r="D3171" t="s">
        <v>115</v>
      </c>
      <c r="E3171" t="s">
        <v>113</v>
      </c>
      <c r="F3171">
        <v>133327</v>
      </c>
      <c r="G3171">
        <v>81455</v>
      </c>
      <c r="H3171">
        <v>44002</v>
      </c>
      <c r="I3171">
        <v>19056</v>
      </c>
      <c r="J3171">
        <v>135638</v>
      </c>
      <c r="K3171">
        <v>215743</v>
      </c>
      <c r="L3171">
        <v>224808</v>
      </c>
      <c r="M3171">
        <v>808307</v>
      </c>
      <c r="N3171" s="6" t="str">
        <f t="shared" si="49"/>
        <v>A1_R1_C1Provence-Alpes-Côte d'Azur2020_2035RésineuxPublic</v>
      </c>
    </row>
    <row r="3172" spans="1:14" x14ac:dyDescent="0.3">
      <c r="A3172" t="s">
        <v>226</v>
      </c>
      <c r="B3172" t="s">
        <v>12</v>
      </c>
      <c r="C3172" t="s">
        <v>214</v>
      </c>
      <c r="D3172" t="s">
        <v>114</v>
      </c>
      <c r="E3172" t="s">
        <v>112</v>
      </c>
      <c r="F3172">
        <v>8221</v>
      </c>
      <c r="G3172">
        <v>167173</v>
      </c>
      <c r="H3172">
        <v>2742</v>
      </c>
      <c r="I3172">
        <v>67226</v>
      </c>
      <c r="J3172">
        <v>326453</v>
      </c>
      <c r="K3172">
        <v>150040</v>
      </c>
      <c r="L3172">
        <v>270631</v>
      </c>
      <c r="M3172">
        <v>874819</v>
      </c>
      <c r="N3172" s="6" t="str">
        <f t="shared" si="49"/>
        <v>A1_R1_C1Provence-Alpes-Côte d'Azur2020_2035FeuillusPrivé</v>
      </c>
    </row>
    <row r="3173" spans="1:14" x14ac:dyDescent="0.3">
      <c r="A3173" t="s">
        <v>226</v>
      </c>
      <c r="B3173" t="s">
        <v>12</v>
      </c>
      <c r="C3173" t="s">
        <v>214</v>
      </c>
      <c r="D3173" t="s">
        <v>114</v>
      </c>
      <c r="E3173" t="s">
        <v>113</v>
      </c>
      <c r="F3173">
        <v>3520</v>
      </c>
      <c r="G3173">
        <v>62210</v>
      </c>
      <c r="H3173">
        <v>2119</v>
      </c>
      <c r="I3173">
        <v>20268</v>
      </c>
      <c r="J3173">
        <v>130492</v>
      </c>
      <c r="K3173">
        <v>54498</v>
      </c>
      <c r="L3173">
        <v>77699</v>
      </c>
      <c r="M3173">
        <v>327407</v>
      </c>
      <c r="N3173" s="6" t="str">
        <f t="shared" si="49"/>
        <v>A1_R1_C1Provence-Alpes-Côte d'Azur2020_2035FeuillusPublic</v>
      </c>
    </row>
    <row r="3174" spans="1:14" x14ac:dyDescent="0.3">
      <c r="A3174" t="s">
        <v>226</v>
      </c>
      <c r="B3174" t="s">
        <v>12</v>
      </c>
      <c r="C3174" t="s">
        <v>215</v>
      </c>
      <c r="D3174" t="s">
        <v>115</v>
      </c>
      <c r="E3174" t="s">
        <v>112</v>
      </c>
      <c r="F3174">
        <v>174642</v>
      </c>
      <c r="G3174">
        <v>141251</v>
      </c>
      <c r="H3174">
        <v>25714</v>
      </c>
      <c r="I3174">
        <v>703</v>
      </c>
      <c r="J3174">
        <v>291787</v>
      </c>
      <c r="K3174">
        <v>308078</v>
      </c>
      <c r="L3174">
        <v>290142</v>
      </c>
      <c r="M3174">
        <v>1274254</v>
      </c>
      <c r="N3174" s="6" t="str">
        <f t="shared" si="49"/>
        <v>A1_R1_C1Provence-Alpes-Côte d'Azur2035_2050RésineuxPrivé</v>
      </c>
    </row>
    <row r="3175" spans="1:14" x14ac:dyDescent="0.3">
      <c r="A3175" t="s">
        <v>226</v>
      </c>
      <c r="B3175" t="s">
        <v>12</v>
      </c>
      <c r="C3175" t="s">
        <v>215</v>
      </c>
      <c r="D3175" t="s">
        <v>115</v>
      </c>
      <c r="E3175" t="s">
        <v>113</v>
      </c>
      <c r="F3175">
        <v>206503</v>
      </c>
      <c r="G3175">
        <v>108640</v>
      </c>
      <c r="H3175">
        <v>46470</v>
      </c>
      <c r="I3175">
        <v>850</v>
      </c>
      <c r="J3175">
        <v>134282</v>
      </c>
      <c r="K3175">
        <v>318247</v>
      </c>
      <c r="L3175">
        <v>185423</v>
      </c>
      <c r="M3175">
        <v>854549</v>
      </c>
      <c r="N3175" s="6" t="str">
        <f t="shared" si="49"/>
        <v>A1_R1_C1Provence-Alpes-Côte d'Azur2035_2050RésineuxPublic</v>
      </c>
    </row>
    <row r="3176" spans="1:14" x14ac:dyDescent="0.3">
      <c r="A3176" t="s">
        <v>226</v>
      </c>
      <c r="B3176" t="s">
        <v>12</v>
      </c>
      <c r="C3176" t="s">
        <v>215</v>
      </c>
      <c r="D3176" t="s">
        <v>114</v>
      </c>
      <c r="E3176" t="s">
        <v>112</v>
      </c>
      <c r="F3176">
        <v>14039</v>
      </c>
      <c r="G3176">
        <v>200286</v>
      </c>
      <c r="H3176">
        <v>5797</v>
      </c>
      <c r="I3176">
        <v>0</v>
      </c>
      <c r="J3176">
        <v>439684</v>
      </c>
      <c r="K3176">
        <v>181194</v>
      </c>
      <c r="L3176">
        <v>304653</v>
      </c>
      <c r="M3176">
        <v>1127676</v>
      </c>
      <c r="N3176" s="6" t="str">
        <f t="shared" si="49"/>
        <v>A1_R1_C1Provence-Alpes-Côte d'Azur2035_2050FeuillusPrivé</v>
      </c>
    </row>
    <row r="3177" spans="1:14" x14ac:dyDescent="0.3">
      <c r="A3177" t="s">
        <v>226</v>
      </c>
      <c r="B3177" t="s">
        <v>12</v>
      </c>
      <c r="C3177" t="s">
        <v>215</v>
      </c>
      <c r="D3177" t="s">
        <v>114</v>
      </c>
      <c r="E3177" t="s">
        <v>113</v>
      </c>
      <c r="F3177">
        <v>4777</v>
      </c>
      <c r="G3177">
        <v>79040</v>
      </c>
      <c r="H3177">
        <v>2758</v>
      </c>
      <c r="I3177">
        <v>0</v>
      </c>
      <c r="J3177">
        <v>156716</v>
      </c>
      <c r="K3177">
        <v>71505</v>
      </c>
      <c r="L3177">
        <v>75295</v>
      </c>
      <c r="M3177">
        <v>376753</v>
      </c>
      <c r="N3177" s="6" t="str">
        <f t="shared" si="49"/>
        <v>A1_R1_C1Provence-Alpes-Côte d'Azur2035_2050FeuillusPublic</v>
      </c>
    </row>
    <row r="3178" spans="1:14" x14ac:dyDescent="0.3">
      <c r="A3178" t="s">
        <v>226</v>
      </c>
      <c r="B3178" t="s">
        <v>14</v>
      </c>
      <c r="C3178" t="s">
        <v>214</v>
      </c>
      <c r="D3178" t="s">
        <v>115</v>
      </c>
      <c r="E3178" t="s">
        <v>112</v>
      </c>
      <c r="F3178">
        <v>110901</v>
      </c>
      <c r="G3178">
        <v>101942</v>
      </c>
      <c r="H3178">
        <v>17637</v>
      </c>
      <c r="I3178">
        <v>29530</v>
      </c>
      <c r="J3178">
        <v>276694</v>
      </c>
      <c r="K3178">
        <v>208135</v>
      </c>
      <c r="L3178">
        <v>286894</v>
      </c>
      <c r="M3178">
        <v>1141676</v>
      </c>
      <c r="N3178" s="6" t="str">
        <f t="shared" si="49"/>
        <v>A1_R1_C2Provence-Alpes-Côte d'Azur2020_2035RésineuxPrivé</v>
      </c>
    </row>
    <row r="3179" spans="1:14" x14ac:dyDescent="0.3">
      <c r="A3179" t="s">
        <v>226</v>
      </c>
      <c r="B3179" t="s">
        <v>14</v>
      </c>
      <c r="C3179" t="s">
        <v>214</v>
      </c>
      <c r="D3179" t="s">
        <v>115</v>
      </c>
      <c r="E3179" t="s">
        <v>113</v>
      </c>
      <c r="F3179">
        <v>133327</v>
      </c>
      <c r="G3179">
        <v>81455</v>
      </c>
      <c r="H3179">
        <v>44002</v>
      </c>
      <c r="I3179">
        <v>19056</v>
      </c>
      <c r="J3179">
        <v>135638</v>
      </c>
      <c r="K3179">
        <v>215743</v>
      </c>
      <c r="L3179">
        <v>224808</v>
      </c>
      <c r="M3179">
        <v>808307</v>
      </c>
      <c r="N3179" s="6" t="str">
        <f t="shared" si="49"/>
        <v>A1_R1_C2Provence-Alpes-Côte d'Azur2020_2035RésineuxPublic</v>
      </c>
    </row>
    <row r="3180" spans="1:14" x14ac:dyDescent="0.3">
      <c r="A3180" t="s">
        <v>226</v>
      </c>
      <c r="B3180" t="s">
        <v>14</v>
      </c>
      <c r="C3180" t="s">
        <v>214</v>
      </c>
      <c r="D3180" t="s">
        <v>114</v>
      </c>
      <c r="E3180" t="s">
        <v>112</v>
      </c>
      <c r="F3180">
        <v>8221</v>
      </c>
      <c r="G3180">
        <v>167173</v>
      </c>
      <c r="H3180">
        <v>2742</v>
      </c>
      <c r="I3180">
        <v>67226</v>
      </c>
      <c r="J3180">
        <v>326453</v>
      </c>
      <c r="K3180">
        <v>150040</v>
      </c>
      <c r="L3180">
        <v>270631</v>
      </c>
      <c r="M3180">
        <v>874819</v>
      </c>
      <c r="N3180" s="6" t="str">
        <f t="shared" si="49"/>
        <v>A1_R1_C2Provence-Alpes-Côte d'Azur2020_2035FeuillusPrivé</v>
      </c>
    </row>
    <row r="3181" spans="1:14" x14ac:dyDescent="0.3">
      <c r="A3181" t="s">
        <v>226</v>
      </c>
      <c r="B3181" t="s">
        <v>14</v>
      </c>
      <c r="C3181" t="s">
        <v>214</v>
      </c>
      <c r="D3181" t="s">
        <v>114</v>
      </c>
      <c r="E3181" t="s">
        <v>113</v>
      </c>
      <c r="F3181">
        <v>3520</v>
      </c>
      <c r="G3181">
        <v>62210</v>
      </c>
      <c r="H3181">
        <v>2119</v>
      </c>
      <c r="I3181">
        <v>20268</v>
      </c>
      <c r="J3181">
        <v>130492</v>
      </c>
      <c r="K3181">
        <v>54498</v>
      </c>
      <c r="L3181">
        <v>77699</v>
      </c>
      <c r="M3181">
        <v>327407</v>
      </c>
      <c r="N3181" s="6" t="str">
        <f t="shared" si="49"/>
        <v>A1_R1_C2Provence-Alpes-Côte d'Azur2020_2035FeuillusPublic</v>
      </c>
    </row>
    <row r="3182" spans="1:14" x14ac:dyDescent="0.3">
      <c r="A3182" t="s">
        <v>226</v>
      </c>
      <c r="B3182" t="s">
        <v>14</v>
      </c>
      <c r="C3182" t="s">
        <v>215</v>
      </c>
      <c r="D3182" t="s">
        <v>115</v>
      </c>
      <c r="E3182" t="s">
        <v>112</v>
      </c>
      <c r="F3182">
        <v>98107</v>
      </c>
      <c r="G3182">
        <v>88757</v>
      </c>
      <c r="H3182">
        <v>20326</v>
      </c>
      <c r="I3182">
        <v>685</v>
      </c>
      <c r="J3182">
        <v>205064</v>
      </c>
      <c r="K3182">
        <v>182075</v>
      </c>
      <c r="L3182">
        <v>528225</v>
      </c>
      <c r="M3182">
        <v>1165638</v>
      </c>
      <c r="N3182" s="6" t="str">
        <f t="shared" si="49"/>
        <v>A1_R1_C2Provence-Alpes-Côte d'Azur2035_2050RésineuxPrivé</v>
      </c>
    </row>
    <row r="3183" spans="1:14" x14ac:dyDescent="0.3">
      <c r="A3183" t="s">
        <v>226</v>
      </c>
      <c r="B3183" t="s">
        <v>14</v>
      </c>
      <c r="C3183" t="s">
        <v>215</v>
      </c>
      <c r="D3183" t="s">
        <v>115</v>
      </c>
      <c r="E3183" t="s">
        <v>113</v>
      </c>
      <c r="F3183">
        <v>112040</v>
      </c>
      <c r="G3183">
        <v>62189</v>
      </c>
      <c r="H3183">
        <v>44890</v>
      </c>
      <c r="I3183">
        <v>830</v>
      </c>
      <c r="J3183">
        <v>104334</v>
      </c>
      <c r="K3183">
        <v>175116</v>
      </c>
      <c r="L3183">
        <v>340288</v>
      </c>
      <c r="M3183">
        <v>792133</v>
      </c>
      <c r="N3183" s="6" t="str">
        <f t="shared" si="49"/>
        <v>A1_R1_C2Provence-Alpes-Côte d'Azur2035_2050RésineuxPublic</v>
      </c>
    </row>
    <row r="3184" spans="1:14" x14ac:dyDescent="0.3">
      <c r="A3184" t="s">
        <v>226</v>
      </c>
      <c r="B3184" t="s">
        <v>14</v>
      </c>
      <c r="C3184" t="s">
        <v>215</v>
      </c>
      <c r="D3184" t="s">
        <v>114</v>
      </c>
      <c r="E3184" t="s">
        <v>112</v>
      </c>
      <c r="F3184">
        <v>9968</v>
      </c>
      <c r="G3184">
        <v>129879</v>
      </c>
      <c r="H3184">
        <v>3432</v>
      </c>
      <c r="I3184">
        <v>0</v>
      </c>
      <c r="J3184">
        <v>289854</v>
      </c>
      <c r="K3184">
        <v>118540</v>
      </c>
      <c r="L3184">
        <v>514243</v>
      </c>
      <c r="M3184">
        <v>1034991</v>
      </c>
      <c r="N3184" s="6" t="str">
        <f t="shared" si="49"/>
        <v>A1_R1_C2Provence-Alpes-Côte d'Azur2035_2050FeuillusPrivé</v>
      </c>
    </row>
    <row r="3185" spans="1:14" x14ac:dyDescent="0.3">
      <c r="A3185" t="s">
        <v>226</v>
      </c>
      <c r="B3185" t="s">
        <v>14</v>
      </c>
      <c r="C3185" t="s">
        <v>215</v>
      </c>
      <c r="D3185" t="s">
        <v>114</v>
      </c>
      <c r="E3185" t="s">
        <v>113</v>
      </c>
      <c r="F3185">
        <v>2175</v>
      </c>
      <c r="G3185">
        <v>52181</v>
      </c>
      <c r="H3185">
        <v>3229</v>
      </c>
      <c r="I3185">
        <v>0</v>
      </c>
      <c r="J3185">
        <v>116724</v>
      </c>
      <c r="K3185">
        <v>45672</v>
      </c>
      <c r="L3185">
        <v>130753</v>
      </c>
      <c r="M3185">
        <v>346346</v>
      </c>
      <c r="N3185" s="6" t="str">
        <f t="shared" si="49"/>
        <v>A1_R1_C2Provence-Alpes-Côte d'Azur2035_2050FeuillusPublic</v>
      </c>
    </row>
    <row r="3186" spans="1:14" x14ac:dyDescent="0.3">
      <c r="A3186" t="s">
        <v>226</v>
      </c>
      <c r="B3186" t="s">
        <v>15</v>
      </c>
      <c r="C3186" t="s">
        <v>214</v>
      </c>
      <c r="D3186" t="s">
        <v>115</v>
      </c>
      <c r="E3186" t="s">
        <v>112</v>
      </c>
      <c r="F3186">
        <v>61406</v>
      </c>
      <c r="G3186">
        <v>67752</v>
      </c>
      <c r="H3186">
        <v>13208</v>
      </c>
      <c r="I3186">
        <v>29091</v>
      </c>
      <c r="J3186">
        <v>203494</v>
      </c>
      <c r="K3186">
        <v>125647</v>
      </c>
      <c r="L3186">
        <v>452872</v>
      </c>
      <c r="M3186">
        <v>1041641</v>
      </c>
      <c r="N3186" s="6" t="str">
        <f t="shared" si="49"/>
        <v>A1_R1_C3Provence-Alpes-Côte d'Azur2020_2035RésineuxPrivé</v>
      </c>
    </row>
    <row r="3187" spans="1:14" x14ac:dyDescent="0.3">
      <c r="A3187" t="s">
        <v>226</v>
      </c>
      <c r="B3187" t="s">
        <v>15</v>
      </c>
      <c r="C3187" t="s">
        <v>214</v>
      </c>
      <c r="D3187" t="s">
        <v>115</v>
      </c>
      <c r="E3187" t="s">
        <v>113</v>
      </c>
      <c r="F3187">
        <v>70203</v>
      </c>
      <c r="G3187">
        <v>50611</v>
      </c>
      <c r="H3187">
        <v>38756</v>
      </c>
      <c r="I3187">
        <v>18927</v>
      </c>
      <c r="J3187">
        <v>97317</v>
      </c>
      <c r="K3187">
        <v>119891</v>
      </c>
      <c r="L3187">
        <v>354945</v>
      </c>
      <c r="M3187">
        <v>744019</v>
      </c>
      <c r="N3187" s="6" t="str">
        <f t="shared" si="49"/>
        <v>A1_R1_C3Provence-Alpes-Côte d'Azur2020_2035RésineuxPublic</v>
      </c>
    </row>
    <row r="3188" spans="1:14" x14ac:dyDescent="0.3">
      <c r="A3188" t="s">
        <v>226</v>
      </c>
      <c r="B3188" t="s">
        <v>15</v>
      </c>
      <c r="C3188" t="s">
        <v>214</v>
      </c>
      <c r="D3188" t="s">
        <v>114</v>
      </c>
      <c r="E3188" t="s">
        <v>112</v>
      </c>
      <c r="F3188">
        <v>5383</v>
      </c>
      <c r="G3188">
        <v>124803</v>
      </c>
      <c r="H3188">
        <v>1969</v>
      </c>
      <c r="I3188">
        <v>65971</v>
      </c>
      <c r="J3188">
        <v>201971</v>
      </c>
      <c r="K3188">
        <v>112215</v>
      </c>
      <c r="L3188">
        <v>424524</v>
      </c>
      <c r="M3188">
        <v>795760</v>
      </c>
      <c r="N3188" s="6" t="str">
        <f t="shared" si="49"/>
        <v>A1_R1_C3Provence-Alpes-Côte d'Azur2020_2035FeuillusPrivé</v>
      </c>
    </row>
    <row r="3189" spans="1:14" x14ac:dyDescent="0.3">
      <c r="A3189" t="s">
        <v>226</v>
      </c>
      <c r="B3189" t="s">
        <v>15</v>
      </c>
      <c r="C3189" t="s">
        <v>214</v>
      </c>
      <c r="D3189" t="s">
        <v>114</v>
      </c>
      <c r="E3189" t="s">
        <v>113</v>
      </c>
      <c r="F3189">
        <v>2096</v>
      </c>
      <c r="G3189">
        <v>39199</v>
      </c>
      <c r="H3189">
        <v>2190</v>
      </c>
      <c r="I3189">
        <v>20199</v>
      </c>
      <c r="J3189">
        <v>101177</v>
      </c>
      <c r="K3189">
        <v>33346</v>
      </c>
      <c r="L3189">
        <v>118404</v>
      </c>
      <c r="M3189">
        <v>301449</v>
      </c>
      <c r="N3189" s="6" t="str">
        <f t="shared" si="49"/>
        <v>A1_R1_C3Provence-Alpes-Côte d'Azur2020_2035FeuillusPublic</v>
      </c>
    </row>
    <row r="3190" spans="1:14" x14ac:dyDescent="0.3">
      <c r="A3190" t="s">
        <v>226</v>
      </c>
      <c r="B3190" t="s">
        <v>15</v>
      </c>
      <c r="C3190" t="s">
        <v>215</v>
      </c>
      <c r="D3190" t="s">
        <v>115</v>
      </c>
      <c r="E3190" t="s">
        <v>112</v>
      </c>
      <c r="F3190">
        <v>82801</v>
      </c>
      <c r="G3190">
        <v>73864</v>
      </c>
      <c r="H3190">
        <v>18194</v>
      </c>
      <c r="I3190">
        <v>566</v>
      </c>
      <c r="J3190">
        <v>135211</v>
      </c>
      <c r="K3190">
        <v>152490</v>
      </c>
      <c r="L3190">
        <v>592227</v>
      </c>
      <c r="M3190">
        <v>1029165</v>
      </c>
      <c r="N3190" s="6" t="str">
        <f t="shared" si="49"/>
        <v>A1_R1_C3Provence-Alpes-Côte d'Azur2035_2050RésineuxPrivé</v>
      </c>
    </row>
    <row r="3191" spans="1:14" x14ac:dyDescent="0.3">
      <c r="A3191" t="s">
        <v>226</v>
      </c>
      <c r="B3191" t="s">
        <v>15</v>
      </c>
      <c r="C3191" t="s">
        <v>215</v>
      </c>
      <c r="D3191" t="s">
        <v>115</v>
      </c>
      <c r="E3191" t="s">
        <v>113</v>
      </c>
      <c r="F3191">
        <v>86280</v>
      </c>
      <c r="G3191">
        <v>48196</v>
      </c>
      <c r="H3191">
        <v>39615</v>
      </c>
      <c r="I3191">
        <v>685</v>
      </c>
      <c r="J3191">
        <v>78980</v>
      </c>
      <c r="K3191">
        <v>134785</v>
      </c>
      <c r="L3191">
        <v>367073</v>
      </c>
      <c r="M3191">
        <v>710179</v>
      </c>
      <c r="N3191" s="6" t="str">
        <f t="shared" si="49"/>
        <v>A1_R1_C3Provence-Alpes-Côte d'Azur2035_2050RésineuxPublic</v>
      </c>
    </row>
    <row r="3192" spans="1:14" x14ac:dyDescent="0.3">
      <c r="A3192" t="s">
        <v>226</v>
      </c>
      <c r="B3192" t="s">
        <v>15</v>
      </c>
      <c r="C3192" t="s">
        <v>215</v>
      </c>
      <c r="D3192" t="s">
        <v>114</v>
      </c>
      <c r="E3192" t="s">
        <v>112</v>
      </c>
      <c r="F3192">
        <v>8441</v>
      </c>
      <c r="G3192">
        <v>107195</v>
      </c>
      <c r="H3192">
        <v>3216</v>
      </c>
      <c r="I3192">
        <v>0</v>
      </c>
      <c r="J3192">
        <v>178657</v>
      </c>
      <c r="K3192">
        <v>97942</v>
      </c>
      <c r="L3192">
        <v>568721</v>
      </c>
      <c r="M3192">
        <v>903714</v>
      </c>
      <c r="N3192" s="6" t="str">
        <f t="shared" si="49"/>
        <v>A1_R1_C3Provence-Alpes-Côte d'Azur2035_2050FeuillusPrivé</v>
      </c>
    </row>
    <row r="3193" spans="1:14" x14ac:dyDescent="0.3">
      <c r="A3193" t="s">
        <v>226</v>
      </c>
      <c r="B3193" t="s">
        <v>15</v>
      </c>
      <c r="C3193" t="s">
        <v>215</v>
      </c>
      <c r="D3193" t="s">
        <v>114</v>
      </c>
      <c r="E3193" t="s">
        <v>113</v>
      </c>
      <c r="F3193">
        <v>1458</v>
      </c>
      <c r="G3193">
        <v>44145</v>
      </c>
      <c r="H3193">
        <v>3522</v>
      </c>
      <c r="I3193">
        <v>0</v>
      </c>
      <c r="J3193">
        <v>79549</v>
      </c>
      <c r="K3193">
        <v>38071</v>
      </c>
      <c r="L3193">
        <v>152819</v>
      </c>
      <c r="M3193">
        <v>306445</v>
      </c>
      <c r="N3193" s="6" t="str">
        <f t="shared" si="49"/>
        <v>A1_R1_C3Provence-Alpes-Côte d'Azur2035_2050FeuillusPublic</v>
      </c>
    </row>
    <row r="3194" spans="1:14" x14ac:dyDescent="0.3">
      <c r="A3194" t="s">
        <v>226</v>
      </c>
      <c r="B3194" t="s">
        <v>16</v>
      </c>
      <c r="C3194" t="s">
        <v>214</v>
      </c>
      <c r="D3194" t="s">
        <v>115</v>
      </c>
      <c r="E3194" t="s">
        <v>112</v>
      </c>
      <c r="F3194">
        <v>112404</v>
      </c>
      <c r="G3194">
        <v>93638</v>
      </c>
      <c r="H3194">
        <v>17679</v>
      </c>
      <c r="I3194">
        <v>2786</v>
      </c>
      <c r="J3194">
        <v>276480</v>
      </c>
      <c r="K3194">
        <v>201399</v>
      </c>
      <c r="L3194">
        <v>285654</v>
      </c>
      <c r="M3194">
        <v>1132243</v>
      </c>
      <c r="N3194" s="6" t="str">
        <f t="shared" si="49"/>
        <v>A1_R2_C1Provence-Alpes-Côte d'Azur2020_2035RésineuxPrivé</v>
      </c>
    </row>
    <row r="3195" spans="1:14" x14ac:dyDescent="0.3">
      <c r="A3195" t="s">
        <v>226</v>
      </c>
      <c r="B3195" t="s">
        <v>16</v>
      </c>
      <c r="C3195" t="s">
        <v>214</v>
      </c>
      <c r="D3195" t="s">
        <v>115</v>
      </c>
      <c r="E3195" t="s">
        <v>113</v>
      </c>
      <c r="F3195">
        <v>132211</v>
      </c>
      <c r="G3195">
        <v>75517</v>
      </c>
      <c r="H3195">
        <v>44098</v>
      </c>
      <c r="I3195">
        <v>3777</v>
      </c>
      <c r="J3195">
        <v>136945</v>
      </c>
      <c r="K3195">
        <v>209574</v>
      </c>
      <c r="L3195">
        <v>225005</v>
      </c>
      <c r="M3195">
        <v>803691</v>
      </c>
      <c r="N3195" s="6" t="str">
        <f t="shared" si="49"/>
        <v>A1_R2_C1Provence-Alpes-Côte d'Azur2020_2035RésineuxPublic</v>
      </c>
    </row>
    <row r="3196" spans="1:14" x14ac:dyDescent="0.3">
      <c r="A3196" t="s">
        <v>226</v>
      </c>
      <c r="B3196" t="s">
        <v>16</v>
      </c>
      <c r="C3196" t="s">
        <v>214</v>
      </c>
      <c r="D3196" t="s">
        <v>114</v>
      </c>
      <c r="E3196" t="s">
        <v>112</v>
      </c>
      <c r="F3196">
        <v>8323</v>
      </c>
      <c r="G3196">
        <v>149899</v>
      </c>
      <c r="H3196">
        <v>2774</v>
      </c>
      <c r="I3196">
        <v>35030</v>
      </c>
      <c r="J3196">
        <v>337531</v>
      </c>
      <c r="K3196">
        <v>134867</v>
      </c>
      <c r="L3196">
        <v>270790</v>
      </c>
      <c r="M3196">
        <v>875135</v>
      </c>
      <c r="N3196" s="6" t="str">
        <f t="shared" si="49"/>
        <v>A1_R2_C1Provence-Alpes-Côte d'Azur2020_2035FeuillusPrivé</v>
      </c>
    </row>
    <row r="3197" spans="1:14" x14ac:dyDescent="0.3">
      <c r="A3197" t="s">
        <v>226</v>
      </c>
      <c r="B3197" t="s">
        <v>16</v>
      </c>
      <c r="C3197" t="s">
        <v>214</v>
      </c>
      <c r="D3197" t="s">
        <v>114</v>
      </c>
      <c r="E3197" t="s">
        <v>113</v>
      </c>
      <c r="F3197">
        <v>2395</v>
      </c>
      <c r="G3197">
        <v>52561</v>
      </c>
      <c r="H3197">
        <v>2138</v>
      </c>
      <c r="I3197">
        <v>1340</v>
      </c>
      <c r="J3197">
        <v>138322</v>
      </c>
      <c r="K3197">
        <v>46749</v>
      </c>
      <c r="L3197">
        <v>77516</v>
      </c>
      <c r="M3197">
        <v>327801</v>
      </c>
      <c r="N3197" s="6" t="str">
        <f t="shared" si="49"/>
        <v>A1_R2_C1Provence-Alpes-Côte d'Azur2020_2035FeuillusPublic</v>
      </c>
    </row>
    <row r="3198" spans="1:14" x14ac:dyDescent="0.3">
      <c r="A3198" t="s">
        <v>226</v>
      </c>
      <c r="B3198" t="s">
        <v>16</v>
      </c>
      <c r="C3198" t="s">
        <v>215</v>
      </c>
      <c r="D3198" t="s">
        <v>115</v>
      </c>
      <c r="E3198" t="s">
        <v>112</v>
      </c>
      <c r="F3198">
        <v>168794</v>
      </c>
      <c r="G3198">
        <v>136869</v>
      </c>
      <c r="H3198">
        <v>25032</v>
      </c>
      <c r="I3198">
        <v>0</v>
      </c>
      <c r="J3198">
        <v>286369</v>
      </c>
      <c r="K3198">
        <v>298158</v>
      </c>
      <c r="L3198">
        <v>287353</v>
      </c>
      <c r="M3198">
        <v>1244301</v>
      </c>
      <c r="N3198" s="6" t="str">
        <f t="shared" si="49"/>
        <v>A1_R2_C1Provence-Alpes-Côte d'Azur2035_2050RésineuxPrivé</v>
      </c>
    </row>
    <row r="3199" spans="1:14" x14ac:dyDescent="0.3">
      <c r="A3199" t="s">
        <v>226</v>
      </c>
      <c r="B3199" t="s">
        <v>16</v>
      </c>
      <c r="C3199" t="s">
        <v>215</v>
      </c>
      <c r="D3199" t="s">
        <v>115</v>
      </c>
      <c r="E3199" t="s">
        <v>113</v>
      </c>
      <c r="F3199">
        <v>198873</v>
      </c>
      <c r="G3199">
        <v>104635</v>
      </c>
      <c r="H3199">
        <v>46332</v>
      </c>
      <c r="I3199">
        <v>0</v>
      </c>
      <c r="J3199">
        <v>133737</v>
      </c>
      <c r="K3199">
        <v>306452</v>
      </c>
      <c r="L3199">
        <v>185564</v>
      </c>
      <c r="M3199">
        <v>841079</v>
      </c>
      <c r="N3199" s="6" t="str">
        <f t="shared" si="49"/>
        <v>A1_R2_C1Provence-Alpes-Côte d'Azur2035_2050RésineuxPublic</v>
      </c>
    </row>
    <row r="3200" spans="1:14" x14ac:dyDescent="0.3">
      <c r="A3200" t="s">
        <v>226</v>
      </c>
      <c r="B3200" t="s">
        <v>16</v>
      </c>
      <c r="C3200" t="s">
        <v>215</v>
      </c>
      <c r="D3200" t="s">
        <v>114</v>
      </c>
      <c r="E3200" t="s">
        <v>112</v>
      </c>
      <c r="F3200">
        <v>13837</v>
      </c>
      <c r="G3200">
        <v>196433</v>
      </c>
      <c r="H3200">
        <v>5472</v>
      </c>
      <c r="I3200">
        <v>0</v>
      </c>
      <c r="J3200">
        <v>443727</v>
      </c>
      <c r="K3200">
        <v>177836</v>
      </c>
      <c r="L3200">
        <v>305699</v>
      </c>
      <c r="M3200">
        <v>1128428</v>
      </c>
      <c r="N3200" s="6" t="str">
        <f t="shared" si="49"/>
        <v>A1_R2_C1Provence-Alpes-Côte d'Azur2035_2050FeuillusPrivé</v>
      </c>
    </row>
    <row r="3201" spans="1:14" x14ac:dyDescent="0.3">
      <c r="A3201" t="s">
        <v>226</v>
      </c>
      <c r="B3201" t="s">
        <v>16</v>
      </c>
      <c r="C3201" t="s">
        <v>215</v>
      </c>
      <c r="D3201" t="s">
        <v>114</v>
      </c>
      <c r="E3201" t="s">
        <v>113</v>
      </c>
      <c r="F3201">
        <v>4639</v>
      </c>
      <c r="G3201">
        <v>77617</v>
      </c>
      <c r="H3201">
        <v>2755</v>
      </c>
      <c r="I3201">
        <v>0</v>
      </c>
      <c r="J3201">
        <v>158087</v>
      </c>
      <c r="K3201">
        <v>70026</v>
      </c>
      <c r="L3201">
        <v>75468</v>
      </c>
      <c r="M3201">
        <v>376661</v>
      </c>
      <c r="N3201" s="6" t="str">
        <f t="shared" si="49"/>
        <v>A1_R2_C1Provence-Alpes-Côte d'Azur2035_2050FeuillusPublic</v>
      </c>
    </row>
    <row r="3202" spans="1:14" x14ac:dyDescent="0.3">
      <c r="A3202" t="s">
        <v>226</v>
      </c>
      <c r="B3202" t="s">
        <v>17</v>
      </c>
      <c r="C3202" t="s">
        <v>214</v>
      </c>
      <c r="D3202" t="s">
        <v>115</v>
      </c>
      <c r="E3202" t="s">
        <v>112</v>
      </c>
      <c r="F3202">
        <v>112404</v>
      </c>
      <c r="G3202">
        <v>93638</v>
      </c>
      <c r="H3202">
        <v>17679</v>
      </c>
      <c r="I3202">
        <v>2786</v>
      </c>
      <c r="J3202">
        <v>276480</v>
      </c>
      <c r="K3202">
        <v>201399</v>
      </c>
      <c r="L3202">
        <v>285654</v>
      </c>
      <c r="M3202">
        <v>1132243</v>
      </c>
      <c r="N3202" s="6" t="str">
        <f t="shared" si="49"/>
        <v>A1_R2_C2Provence-Alpes-Côte d'Azur2020_2035RésineuxPrivé</v>
      </c>
    </row>
    <row r="3203" spans="1:14" x14ac:dyDescent="0.3">
      <c r="A3203" t="s">
        <v>226</v>
      </c>
      <c r="B3203" t="s">
        <v>17</v>
      </c>
      <c r="C3203" t="s">
        <v>214</v>
      </c>
      <c r="D3203" t="s">
        <v>115</v>
      </c>
      <c r="E3203" t="s">
        <v>113</v>
      </c>
      <c r="F3203">
        <v>132211</v>
      </c>
      <c r="G3203">
        <v>75517</v>
      </c>
      <c r="H3203">
        <v>44098</v>
      </c>
      <c r="I3203">
        <v>3777</v>
      </c>
      <c r="J3203">
        <v>136945</v>
      </c>
      <c r="K3203">
        <v>209574</v>
      </c>
      <c r="L3203">
        <v>225005</v>
      </c>
      <c r="M3203">
        <v>803691</v>
      </c>
      <c r="N3203" s="6" t="str">
        <f t="shared" ref="N3203:N3266" si="50">B3203&amp;A3203&amp;C3203&amp;D3203&amp;E3203</f>
        <v>A1_R2_C2Provence-Alpes-Côte d'Azur2020_2035RésineuxPublic</v>
      </c>
    </row>
    <row r="3204" spans="1:14" x14ac:dyDescent="0.3">
      <c r="A3204" t="s">
        <v>226</v>
      </c>
      <c r="B3204" t="s">
        <v>17</v>
      </c>
      <c r="C3204" t="s">
        <v>214</v>
      </c>
      <c r="D3204" t="s">
        <v>114</v>
      </c>
      <c r="E3204" t="s">
        <v>112</v>
      </c>
      <c r="F3204">
        <v>8323</v>
      </c>
      <c r="G3204">
        <v>149899</v>
      </c>
      <c r="H3204">
        <v>2774</v>
      </c>
      <c r="I3204">
        <v>35030</v>
      </c>
      <c r="J3204">
        <v>337531</v>
      </c>
      <c r="K3204">
        <v>134867</v>
      </c>
      <c r="L3204">
        <v>270790</v>
      </c>
      <c r="M3204">
        <v>875135</v>
      </c>
      <c r="N3204" s="6" t="str">
        <f t="shared" si="50"/>
        <v>A1_R2_C2Provence-Alpes-Côte d'Azur2020_2035FeuillusPrivé</v>
      </c>
    </row>
    <row r="3205" spans="1:14" x14ac:dyDescent="0.3">
      <c r="A3205" t="s">
        <v>226</v>
      </c>
      <c r="B3205" t="s">
        <v>17</v>
      </c>
      <c r="C3205" t="s">
        <v>214</v>
      </c>
      <c r="D3205" t="s">
        <v>114</v>
      </c>
      <c r="E3205" t="s">
        <v>113</v>
      </c>
      <c r="F3205">
        <v>2395</v>
      </c>
      <c r="G3205">
        <v>52561</v>
      </c>
      <c r="H3205">
        <v>2138</v>
      </c>
      <c r="I3205">
        <v>1340</v>
      </c>
      <c r="J3205">
        <v>138322</v>
      </c>
      <c r="K3205">
        <v>46749</v>
      </c>
      <c r="L3205">
        <v>77516</v>
      </c>
      <c r="M3205">
        <v>327801</v>
      </c>
      <c r="N3205" s="6" t="str">
        <f t="shared" si="50"/>
        <v>A1_R2_C2Provence-Alpes-Côte d'Azur2020_2035FeuillusPublic</v>
      </c>
    </row>
    <row r="3206" spans="1:14" x14ac:dyDescent="0.3">
      <c r="A3206" t="s">
        <v>226</v>
      </c>
      <c r="B3206" t="s">
        <v>17</v>
      </c>
      <c r="C3206" t="s">
        <v>215</v>
      </c>
      <c r="D3206" t="s">
        <v>115</v>
      </c>
      <c r="E3206" t="s">
        <v>112</v>
      </c>
      <c r="F3206">
        <v>92413</v>
      </c>
      <c r="G3206">
        <v>85216</v>
      </c>
      <c r="H3206">
        <v>18640</v>
      </c>
      <c r="I3206">
        <v>0</v>
      </c>
      <c r="J3206">
        <v>197399</v>
      </c>
      <c r="K3206">
        <v>172849</v>
      </c>
      <c r="L3206">
        <v>528449</v>
      </c>
      <c r="M3206">
        <v>1134465</v>
      </c>
      <c r="N3206" s="6" t="str">
        <f t="shared" si="50"/>
        <v>A1_R2_C2Provence-Alpes-Côte d'Azur2035_2050RésineuxPrivé</v>
      </c>
    </row>
    <row r="3207" spans="1:14" x14ac:dyDescent="0.3">
      <c r="A3207" t="s">
        <v>226</v>
      </c>
      <c r="B3207" t="s">
        <v>17</v>
      </c>
      <c r="C3207" t="s">
        <v>215</v>
      </c>
      <c r="D3207" t="s">
        <v>115</v>
      </c>
      <c r="E3207" t="s">
        <v>113</v>
      </c>
      <c r="F3207">
        <v>106377</v>
      </c>
      <c r="G3207">
        <v>59686</v>
      </c>
      <c r="H3207">
        <v>42945</v>
      </c>
      <c r="I3207">
        <v>0</v>
      </c>
      <c r="J3207">
        <v>100108</v>
      </c>
      <c r="K3207">
        <v>166695</v>
      </c>
      <c r="L3207">
        <v>344214</v>
      </c>
      <c r="M3207">
        <v>776016</v>
      </c>
      <c r="N3207" s="6" t="str">
        <f t="shared" si="50"/>
        <v>A1_R2_C2Provence-Alpes-Côte d'Azur2035_2050RésineuxPublic</v>
      </c>
    </row>
    <row r="3208" spans="1:14" x14ac:dyDescent="0.3">
      <c r="A3208" t="s">
        <v>226</v>
      </c>
      <c r="B3208" t="s">
        <v>17</v>
      </c>
      <c r="C3208" t="s">
        <v>215</v>
      </c>
      <c r="D3208" t="s">
        <v>114</v>
      </c>
      <c r="E3208" t="s">
        <v>112</v>
      </c>
      <c r="F3208">
        <v>9543</v>
      </c>
      <c r="G3208">
        <v>125403</v>
      </c>
      <c r="H3208">
        <v>3285</v>
      </c>
      <c r="I3208">
        <v>0</v>
      </c>
      <c r="J3208">
        <v>291587</v>
      </c>
      <c r="K3208">
        <v>114547</v>
      </c>
      <c r="L3208">
        <v>518151</v>
      </c>
      <c r="M3208">
        <v>1034726</v>
      </c>
      <c r="N3208" s="6" t="str">
        <f t="shared" si="50"/>
        <v>A1_R2_C2Provence-Alpes-Côte d'Azur2035_2050FeuillusPrivé</v>
      </c>
    </row>
    <row r="3209" spans="1:14" x14ac:dyDescent="0.3">
      <c r="A3209" t="s">
        <v>226</v>
      </c>
      <c r="B3209" t="s">
        <v>17</v>
      </c>
      <c r="C3209" t="s">
        <v>215</v>
      </c>
      <c r="D3209" t="s">
        <v>114</v>
      </c>
      <c r="E3209" t="s">
        <v>113</v>
      </c>
      <c r="F3209">
        <v>2138</v>
      </c>
      <c r="G3209">
        <v>51544</v>
      </c>
      <c r="H3209">
        <v>3210</v>
      </c>
      <c r="I3209">
        <v>0</v>
      </c>
      <c r="J3209">
        <v>117680</v>
      </c>
      <c r="K3209">
        <v>45030</v>
      </c>
      <c r="L3209">
        <v>130763</v>
      </c>
      <c r="M3209">
        <v>346084</v>
      </c>
      <c r="N3209" s="6" t="str">
        <f t="shared" si="50"/>
        <v>A1_R2_C2Provence-Alpes-Côte d'Azur2035_2050FeuillusPublic</v>
      </c>
    </row>
    <row r="3210" spans="1:14" x14ac:dyDescent="0.3">
      <c r="A3210" t="s">
        <v>226</v>
      </c>
      <c r="B3210" t="s">
        <v>18</v>
      </c>
      <c r="C3210" t="s">
        <v>214</v>
      </c>
      <c r="D3210" t="s">
        <v>115</v>
      </c>
      <c r="E3210" t="s">
        <v>112</v>
      </c>
      <c r="F3210">
        <v>65270</v>
      </c>
      <c r="G3210">
        <v>61769</v>
      </c>
      <c r="H3210">
        <v>13214</v>
      </c>
      <c r="I3210">
        <v>2580</v>
      </c>
      <c r="J3210">
        <v>201285</v>
      </c>
      <c r="K3210">
        <v>123445</v>
      </c>
      <c r="L3210">
        <v>452038</v>
      </c>
      <c r="M3210">
        <v>1032094</v>
      </c>
      <c r="N3210" s="6" t="str">
        <f t="shared" si="50"/>
        <v>A1_R2_C3Provence-Alpes-Côte d'Azur2020_2035RésineuxPrivé</v>
      </c>
    </row>
    <row r="3211" spans="1:14" x14ac:dyDescent="0.3">
      <c r="A3211" t="s">
        <v>226</v>
      </c>
      <c r="B3211" t="s">
        <v>18</v>
      </c>
      <c r="C3211" t="s">
        <v>214</v>
      </c>
      <c r="D3211" t="s">
        <v>115</v>
      </c>
      <c r="E3211" t="s">
        <v>113</v>
      </c>
      <c r="F3211">
        <v>70746</v>
      </c>
      <c r="G3211">
        <v>45576</v>
      </c>
      <c r="H3211">
        <v>38923</v>
      </c>
      <c r="I3211">
        <v>3701</v>
      </c>
      <c r="J3211">
        <v>97303</v>
      </c>
      <c r="K3211">
        <v>116289</v>
      </c>
      <c r="L3211">
        <v>355736</v>
      </c>
      <c r="M3211">
        <v>739039</v>
      </c>
      <c r="N3211" s="6" t="str">
        <f t="shared" si="50"/>
        <v>A1_R2_C3Provence-Alpes-Côte d'Azur2020_2035RésineuxPublic</v>
      </c>
    </row>
    <row r="3212" spans="1:14" x14ac:dyDescent="0.3">
      <c r="A3212" t="s">
        <v>226</v>
      </c>
      <c r="B3212" t="s">
        <v>18</v>
      </c>
      <c r="C3212" t="s">
        <v>214</v>
      </c>
      <c r="D3212" t="s">
        <v>114</v>
      </c>
      <c r="E3212" t="s">
        <v>112</v>
      </c>
      <c r="F3212">
        <v>5505</v>
      </c>
      <c r="G3212">
        <v>105733</v>
      </c>
      <c r="H3212">
        <v>1998</v>
      </c>
      <c r="I3212">
        <v>34240</v>
      </c>
      <c r="J3212">
        <v>213570</v>
      </c>
      <c r="K3212">
        <v>95499</v>
      </c>
      <c r="L3212">
        <v>425279</v>
      </c>
      <c r="M3212">
        <v>795963</v>
      </c>
      <c r="N3212" s="6" t="str">
        <f t="shared" si="50"/>
        <v>A1_R2_C3Provence-Alpes-Côte d'Azur2020_2035FeuillusPrivé</v>
      </c>
    </row>
    <row r="3213" spans="1:14" x14ac:dyDescent="0.3">
      <c r="A3213" t="s">
        <v>226</v>
      </c>
      <c r="B3213" t="s">
        <v>18</v>
      </c>
      <c r="C3213" t="s">
        <v>214</v>
      </c>
      <c r="D3213" t="s">
        <v>114</v>
      </c>
      <c r="E3213" t="s">
        <v>113</v>
      </c>
      <c r="F3213">
        <v>1021</v>
      </c>
      <c r="G3213">
        <v>34876</v>
      </c>
      <c r="H3213">
        <v>2204</v>
      </c>
      <c r="I3213">
        <v>1264</v>
      </c>
      <c r="J3213">
        <v>105252</v>
      </c>
      <c r="K3213">
        <v>29982</v>
      </c>
      <c r="L3213">
        <v>118088</v>
      </c>
      <c r="M3213">
        <v>301321</v>
      </c>
      <c r="N3213" s="6" t="str">
        <f t="shared" si="50"/>
        <v>A1_R2_C3Provence-Alpes-Côte d'Azur2020_2035FeuillusPublic</v>
      </c>
    </row>
    <row r="3214" spans="1:14" x14ac:dyDescent="0.3">
      <c r="A3214" t="s">
        <v>226</v>
      </c>
      <c r="B3214" t="s">
        <v>18</v>
      </c>
      <c r="C3214" t="s">
        <v>215</v>
      </c>
      <c r="D3214" t="s">
        <v>115</v>
      </c>
      <c r="E3214" t="s">
        <v>112</v>
      </c>
      <c r="F3214">
        <v>81444</v>
      </c>
      <c r="G3214">
        <v>72928</v>
      </c>
      <c r="H3214">
        <v>18251</v>
      </c>
      <c r="I3214">
        <v>0</v>
      </c>
      <c r="J3214">
        <v>128402</v>
      </c>
      <c r="K3214">
        <v>150279</v>
      </c>
      <c r="L3214">
        <v>584638</v>
      </c>
      <c r="M3214">
        <v>999168</v>
      </c>
      <c r="N3214" s="6" t="str">
        <f t="shared" si="50"/>
        <v>A1_R2_C3Provence-Alpes-Côte d'Azur2035_2050RésineuxPrivé</v>
      </c>
    </row>
    <row r="3215" spans="1:14" x14ac:dyDescent="0.3">
      <c r="A3215" t="s">
        <v>226</v>
      </c>
      <c r="B3215" t="s">
        <v>18</v>
      </c>
      <c r="C3215" t="s">
        <v>215</v>
      </c>
      <c r="D3215" t="s">
        <v>115</v>
      </c>
      <c r="E3215" t="s">
        <v>113</v>
      </c>
      <c r="F3215">
        <v>85833</v>
      </c>
      <c r="G3215">
        <v>48133</v>
      </c>
      <c r="H3215">
        <v>39820</v>
      </c>
      <c r="I3215">
        <v>0</v>
      </c>
      <c r="J3215">
        <v>74404</v>
      </c>
      <c r="K3215">
        <v>134228</v>
      </c>
      <c r="L3215">
        <v>365913</v>
      </c>
      <c r="M3215">
        <v>695706</v>
      </c>
      <c r="N3215" s="6" t="str">
        <f t="shared" si="50"/>
        <v>A1_R2_C3Provence-Alpes-Côte d'Azur2035_2050RésineuxPublic</v>
      </c>
    </row>
    <row r="3216" spans="1:14" x14ac:dyDescent="0.3">
      <c r="A3216" t="s">
        <v>226</v>
      </c>
      <c r="B3216" t="s">
        <v>18</v>
      </c>
      <c r="C3216" t="s">
        <v>215</v>
      </c>
      <c r="D3216" t="s">
        <v>114</v>
      </c>
      <c r="E3216" t="s">
        <v>112</v>
      </c>
      <c r="F3216">
        <v>8290</v>
      </c>
      <c r="G3216">
        <v>106344</v>
      </c>
      <c r="H3216">
        <v>3276</v>
      </c>
      <c r="I3216">
        <v>0</v>
      </c>
      <c r="J3216">
        <v>178633</v>
      </c>
      <c r="K3216">
        <v>97127</v>
      </c>
      <c r="L3216">
        <v>570586</v>
      </c>
      <c r="M3216">
        <v>902722</v>
      </c>
      <c r="N3216" s="6" t="str">
        <f t="shared" si="50"/>
        <v>A1_R2_C3Provence-Alpes-Côte d'Azur2035_2050FeuillusPrivé</v>
      </c>
    </row>
    <row r="3217" spans="1:14" x14ac:dyDescent="0.3">
      <c r="A3217" t="s">
        <v>226</v>
      </c>
      <c r="B3217" t="s">
        <v>18</v>
      </c>
      <c r="C3217" t="s">
        <v>215</v>
      </c>
      <c r="D3217" t="s">
        <v>114</v>
      </c>
      <c r="E3217" t="s">
        <v>113</v>
      </c>
      <c r="F3217">
        <v>1477</v>
      </c>
      <c r="G3217">
        <v>44314</v>
      </c>
      <c r="H3217">
        <v>3558</v>
      </c>
      <c r="I3217">
        <v>0</v>
      </c>
      <c r="J3217">
        <v>77977</v>
      </c>
      <c r="K3217">
        <v>38180</v>
      </c>
      <c r="L3217">
        <v>152441</v>
      </c>
      <c r="M3217">
        <v>303265</v>
      </c>
      <c r="N3217" s="6" t="str">
        <f t="shared" si="50"/>
        <v>A1_R2_C3Provence-Alpes-Côte d'Azur2035_2050FeuillusPublic</v>
      </c>
    </row>
    <row r="3218" spans="1:14" x14ac:dyDescent="0.3">
      <c r="A3218" t="s">
        <v>226</v>
      </c>
      <c r="B3218" t="s">
        <v>19</v>
      </c>
      <c r="C3218" t="s">
        <v>214</v>
      </c>
      <c r="D3218" t="s">
        <v>115</v>
      </c>
      <c r="E3218" t="s">
        <v>112</v>
      </c>
      <c r="F3218">
        <v>131353</v>
      </c>
      <c r="G3218">
        <v>118247</v>
      </c>
      <c r="H3218">
        <v>19876</v>
      </c>
      <c r="I3218">
        <v>29261</v>
      </c>
      <c r="J3218">
        <v>262514</v>
      </c>
      <c r="K3218">
        <v>243769</v>
      </c>
      <c r="L3218">
        <v>283654</v>
      </c>
      <c r="M3218">
        <v>1138340</v>
      </c>
      <c r="N3218" s="6" t="str">
        <f t="shared" si="50"/>
        <v>A2_R1_C1Provence-Alpes-Côte d'Azur2020_2035RésineuxPrivé</v>
      </c>
    </row>
    <row r="3219" spans="1:14" x14ac:dyDescent="0.3">
      <c r="A3219" t="s">
        <v>226</v>
      </c>
      <c r="B3219" t="s">
        <v>19</v>
      </c>
      <c r="C3219" t="s">
        <v>214</v>
      </c>
      <c r="D3219" t="s">
        <v>115</v>
      </c>
      <c r="E3219" t="s">
        <v>113</v>
      </c>
      <c r="F3219">
        <v>161339</v>
      </c>
      <c r="G3219">
        <v>96938</v>
      </c>
      <c r="H3219">
        <v>47018</v>
      </c>
      <c r="I3219">
        <v>19031</v>
      </c>
      <c r="J3219">
        <v>120486</v>
      </c>
      <c r="K3219">
        <v>259819</v>
      </c>
      <c r="L3219">
        <v>219570</v>
      </c>
      <c r="M3219">
        <v>804999</v>
      </c>
      <c r="N3219" s="6" t="str">
        <f t="shared" si="50"/>
        <v>A2_R1_C1Provence-Alpes-Côte d'Azur2020_2035RésineuxPublic</v>
      </c>
    </row>
    <row r="3220" spans="1:14" x14ac:dyDescent="0.3">
      <c r="A3220" t="s">
        <v>226</v>
      </c>
      <c r="B3220" t="s">
        <v>19</v>
      </c>
      <c r="C3220" t="s">
        <v>214</v>
      </c>
      <c r="D3220" t="s">
        <v>114</v>
      </c>
      <c r="E3220" t="s">
        <v>112</v>
      </c>
      <c r="F3220">
        <v>9267</v>
      </c>
      <c r="G3220">
        <v>195449</v>
      </c>
      <c r="H3220">
        <v>3195</v>
      </c>
      <c r="I3220">
        <v>66375</v>
      </c>
      <c r="J3220">
        <v>308502</v>
      </c>
      <c r="K3220">
        <v>174570</v>
      </c>
      <c r="L3220">
        <v>268949</v>
      </c>
      <c r="M3220">
        <v>872386</v>
      </c>
      <c r="N3220" s="6" t="str">
        <f t="shared" si="50"/>
        <v>A2_R1_C1Provence-Alpes-Côte d'Azur2020_2035FeuillusPrivé</v>
      </c>
    </row>
    <row r="3221" spans="1:14" x14ac:dyDescent="0.3">
      <c r="A3221" t="s">
        <v>226</v>
      </c>
      <c r="B3221" t="s">
        <v>19</v>
      </c>
      <c r="C3221" t="s">
        <v>214</v>
      </c>
      <c r="D3221" t="s">
        <v>114</v>
      </c>
      <c r="E3221" t="s">
        <v>113</v>
      </c>
      <c r="F3221">
        <v>4162</v>
      </c>
      <c r="G3221">
        <v>73195</v>
      </c>
      <c r="H3221">
        <v>2285</v>
      </c>
      <c r="I3221">
        <v>20218</v>
      </c>
      <c r="J3221">
        <v>123661</v>
      </c>
      <c r="K3221">
        <v>64536</v>
      </c>
      <c r="L3221">
        <v>77071</v>
      </c>
      <c r="M3221">
        <v>326396</v>
      </c>
      <c r="N3221" s="6" t="str">
        <f t="shared" si="50"/>
        <v>A2_R1_C1Provence-Alpes-Côte d'Azur2020_2035FeuillusPublic</v>
      </c>
    </row>
    <row r="3222" spans="1:14" x14ac:dyDescent="0.3">
      <c r="A3222" t="s">
        <v>226</v>
      </c>
      <c r="B3222" t="s">
        <v>19</v>
      </c>
      <c r="C3222" t="s">
        <v>215</v>
      </c>
      <c r="D3222" t="s">
        <v>115</v>
      </c>
      <c r="E3222" t="s">
        <v>112</v>
      </c>
      <c r="F3222">
        <v>287221</v>
      </c>
      <c r="G3222">
        <v>235805</v>
      </c>
      <c r="H3222">
        <v>49867</v>
      </c>
      <c r="I3222">
        <v>703</v>
      </c>
      <c r="J3222">
        <v>213409</v>
      </c>
      <c r="K3222">
        <v>508599</v>
      </c>
      <c r="L3222">
        <v>257206</v>
      </c>
      <c r="M3222">
        <v>1247376</v>
      </c>
      <c r="N3222" s="6" t="str">
        <f t="shared" si="50"/>
        <v>A2_R1_C1Provence-Alpes-Côte d'Azur2035_2050RésineuxPrivé</v>
      </c>
    </row>
    <row r="3223" spans="1:14" x14ac:dyDescent="0.3">
      <c r="A3223" t="s">
        <v>226</v>
      </c>
      <c r="B3223" t="s">
        <v>19</v>
      </c>
      <c r="C3223" t="s">
        <v>215</v>
      </c>
      <c r="D3223" t="s">
        <v>115</v>
      </c>
      <c r="E3223" t="s">
        <v>113</v>
      </c>
      <c r="F3223">
        <v>271854</v>
      </c>
      <c r="G3223">
        <v>148330</v>
      </c>
      <c r="H3223">
        <v>63505</v>
      </c>
      <c r="I3223">
        <v>850</v>
      </c>
      <c r="J3223">
        <v>102315</v>
      </c>
      <c r="K3223">
        <v>423477</v>
      </c>
      <c r="L3223">
        <v>157565</v>
      </c>
      <c r="M3223">
        <v>845176</v>
      </c>
      <c r="N3223" s="6" t="str">
        <f t="shared" si="50"/>
        <v>A2_R1_C1Provence-Alpes-Côte d'Azur2035_2050RésineuxPublic</v>
      </c>
    </row>
    <row r="3224" spans="1:14" x14ac:dyDescent="0.3">
      <c r="A3224" t="s">
        <v>226</v>
      </c>
      <c r="B3224" t="s">
        <v>19</v>
      </c>
      <c r="C3224" t="s">
        <v>215</v>
      </c>
      <c r="D3224" t="s">
        <v>114</v>
      </c>
      <c r="E3224" t="s">
        <v>112</v>
      </c>
      <c r="F3224">
        <v>19696</v>
      </c>
      <c r="G3224">
        <v>335242</v>
      </c>
      <c r="H3224">
        <v>22017</v>
      </c>
      <c r="I3224">
        <v>0</v>
      </c>
      <c r="J3224">
        <v>356924</v>
      </c>
      <c r="K3224">
        <v>299051</v>
      </c>
      <c r="L3224">
        <v>279155</v>
      </c>
      <c r="M3224">
        <v>1105934</v>
      </c>
      <c r="N3224" s="6" t="str">
        <f t="shared" si="50"/>
        <v>A2_R1_C1Provence-Alpes-Côte d'Azur2035_2050FeuillusPrivé</v>
      </c>
    </row>
    <row r="3225" spans="1:14" x14ac:dyDescent="0.3">
      <c r="A3225" t="s">
        <v>226</v>
      </c>
      <c r="B3225" t="s">
        <v>19</v>
      </c>
      <c r="C3225" t="s">
        <v>215</v>
      </c>
      <c r="D3225" t="s">
        <v>114</v>
      </c>
      <c r="E3225" t="s">
        <v>113</v>
      </c>
      <c r="F3225">
        <v>7119</v>
      </c>
      <c r="G3225">
        <v>102601</v>
      </c>
      <c r="H3225">
        <v>3815</v>
      </c>
      <c r="I3225">
        <v>0</v>
      </c>
      <c r="J3225">
        <v>140161</v>
      </c>
      <c r="K3225">
        <v>94088</v>
      </c>
      <c r="L3225">
        <v>72957</v>
      </c>
      <c r="M3225">
        <v>370856</v>
      </c>
      <c r="N3225" s="6" t="str">
        <f t="shared" si="50"/>
        <v>A2_R1_C1Provence-Alpes-Côte d'Azur2035_2050FeuillusPublic</v>
      </c>
    </row>
    <row r="3226" spans="1:14" x14ac:dyDescent="0.3">
      <c r="A3226" t="s">
        <v>226</v>
      </c>
      <c r="B3226" t="s">
        <v>20</v>
      </c>
      <c r="C3226" t="s">
        <v>214</v>
      </c>
      <c r="D3226" t="s">
        <v>115</v>
      </c>
      <c r="E3226" t="s">
        <v>112</v>
      </c>
      <c r="F3226">
        <v>131353</v>
      </c>
      <c r="G3226">
        <v>118247</v>
      </c>
      <c r="H3226">
        <v>19876</v>
      </c>
      <c r="I3226">
        <v>29261</v>
      </c>
      <c r="J3226">
        <v>262514</v>
      </c>
      <c r="K3226">
        <v>243769</v>
      </c>
      <c r="L3226">
        <v>283654</v>
      </c>
      <c r="M3226">
        <v>1138340</v>
      </c>
      <c r="N3226" s="6" t="str">
        <f t="shared" si="50"/>
        <v>A2_R1_C2Provence-Alpes-Côte d'Azur2020_2035RésineuxPrivé</v>
      </c>
    </row>
    <row r="3227" spans="1:14" x14ac:dyDescent="0.3">
      <c r="A3227" t="s">
        <v>226</v>
      </c>
      <c r="B3227" t="s">
        <v>20</v>
      </c>
      <c r="C3227" t="s">
        <v>214</v>
      </c>
      <c r="D3227" t="s">
        <v>115</v>
      </c>
      <c r="E3227" t="s">
        <v>113</v>
      </c>
      <c r="F3227">
        <v>161339</v>
      </c>
      <c r="G3227">
        <v>96938</v>
      </c>
      <c r="H3227">
        <v>47018</v>
      </c>
      <c r="I3227">
        <v>19031</v>
      </c>
      <c r="J3227">
        <v>120486</v>
      </c>
      <c r="K3227">
        <v>259819</v>
      </c>
      <c r="L3227">
        <v>219570</v>
      </c>
      <c r="M3227">
        <v>804999</v>
      </c>
      <c r="N3227" s="6" t="str">
        <f t="shared" si="50"/>
        <v>A2_R1_C2Provence-Alpes-Côte d'Azur2020_2035RésineuxPublic</v>
      </c>
    </row>
    <row r="3228" spans="1:14" x14ac:dyDescent="0.3">
      <c r="A3228" t="s">
        <v>226</v>
      </c>
      <c r="B3228" t="s">
        <v>20</v>
      </c>
      <c r="C3228" t="s">
        <v>214</v>
      </c>
      <c r="D3228" t="s">
        <v>114</v>
      </c>
      <c r="E3228" t="s">
        <v>112</v>
      </c>
      <c r="F3228">
        <v>9267</v>
      </c>
      <c r="G3228">
        <v>195449</v>
      </c>
      <c r="H3228">
        <v>3195</v>
      </c>
      <c r="I3228">
        <v>66375</v>
      </c>
      <c r="J3228">
        <v>308502</v>
      </c>
      <c r="K3228">
        <v>174570</v>
      </c>
      <c r="L3228">
        <v>268949</v>
      </c>
      <c r="M3228">
        <v>872386</v>
      </c>
      <c r="N3228" s="6" t="str">
        <f t="shared" si="50"/>
        <v>A2_R1_C2Provence-Alpes-Côte d'Azur2020_2035FeuillusPrivé</v>
      </c>
    </row>
    <row r="3229" spans="1:14" x14ac:dyDescent="0.3">
      <c r="A3229" t="s">
        <v>226</v>
      </c>
      <c r="B3229" t="s">
        <v>20</v>
      </c>
      <c r="C3229" t="s">
        <v>214</v>
      </c>
      <c r="D3229" t="s">
        <v>114</v>
      </c>
      <c r="E3229" t="s">
        <v>113</v>
      </c>
      <c r="F3229">
        <v>4162</v>
      </c>
      <c r="G3229">
        <v>73195</v>
      </c>
      <c r="H3229">
        <v>2285</v>
      </c>
      <c r="I3229">
        <v>20218</v>
      </c>
      <c r="J3229">
        <v>123661</v>
      </c>
      <c r="K3229">
        <v>64536</v>
      </c>
      <c r="L3229">
        <v>77071</v>
      </c>
      <c r="M3229">
        <v>326396</v>
      </c>
      <c r="N3229" s="6" t="str">
        <f t="shared" si="50"/>
        <v>A2_R1_C2Provence-Alpes-Côte d'Azur2020_2035FeuillusPublic</v>
      </c>
    </row>
    <row r="3230" spans="1:14" x14ac:dyDescent="0.3">
      <c r="A3230" t="s">
        <v>226</v>
      </c>
      <c r="B3230" t="s">
        <v>20</v>
      </c>
      <c r="C3230" t="s">
        <v>215</v>
      </c>
      <c r="D3230" t="s">
        <v>115</v>
      </c>
      <c r="E3230" t="s">
        <v>112</v>
      </c>
      <c r="F3230">
        <v>131623</v>
      </c>
      <c r="G3230">
        <v>112046</v>
      </c>
      <c r="H3230">
        <v>29281</v>
      </c>
      <c r="I3230">
        <v>685</v>
      </c>
      <c r="J3230">
        <v>185791</v>
      </c>
      <c r="K3230">
        <v>237609</v>
      </c>
      <c r="L3230">
        <v>513395</v>
      </c>
      <c r="M3230">
        <v>1157157</v>
      </c>
      <c r="N3230" s="6" t="str">
        <f t="shared" si="50"/>
        <v>A2_R1_C2Provence-Alpes-Côte d'Azur2035_2050RésineuxPrivé</v>
      </c>
    </row>
    <row r="3231" spans="1:14" x14ac:dyDescent="0.3">
      <c r="A3231" t="s">
        <v>226</v>
      </c>
      <c r="B3231" t="s">
        <v>20</v>
      </c>
      <c r="C3231" t="s">
        <v>215</v>
      </c>
      <c r="D3231" t="s">
        <v>115</v>
      </c>
      <c r="E3231" t="s">
        <v>113</v>
      </c>
      <c r="F3231">
        <v>156190</v>
      </c>
      <c r="G3231">
        <v>84093</v>
      </c>
      <c r="H3231">
        <v>55826</v>
      </c>
      <c r="I3231">
        <v>830</v>
      </c>
      <c r="J3231">
        <v>85638</v>
      </c>
      <c r="K3231">
        <v>242350</v>
      </c>
      <c r="L3231">
        <v>316576</v>
      </c>
      <c r="M3231">
        <v>781716</v>
      </c>
      <c r="N3231" s="6" t="str">
        <f t="shared" si="50"/>
        <v>A2_R1_C2Provence-Alpes-Côte d'Azur2035_2050RésineuxPublic</v>
      </c>
    </row>
    <row r="3232" spans="1:14" x14ac:dyDescent="0.3">
      <c r="A3232" t="s">
        <v>226</v>
      </c>
      <c r="B3232" t="s">
        <v>20</v>
      </c>
      <c r="C3232" t="s">
        <v>215</v>
      </c>
      <c r="D3232" t="s">
        <v>114</v>
      </c>
      <c r="E3232" t="s">
        <v>112</v>
      </c>
      <c r="F3232">
        <v>11716</v>
      </c>
      <c r="G3232">
        <v>156624</v>
      </c>
      <c r="H3232">
        <v>5208</v>
      </c>
      <c r="I3232">
        <v>0</v>
      </c>
      <c r="J3232">
        <v>272065</v>
      </c>
      <c r="K3232">
        <v>142541</v>
      </c>
      <c r="L3232">
        <v>506552</v>
      </c>
      <c r="M3232">
        <v>1026277</v>
      </c>
      <c r="N3232" s="6" t="str">
        <f t="shared" si="50"/>
        <v>A2_R1_C2Provence-Alpes-Côte d'Azur2035_2050FeuillusPrivé</v>
      </c>
    </row>
    <row r="3233" spans="1:14" x14ac:dyDescent="0.3">
      <c r="A3233" t="s">
        <v>226</v>
      </c>
      <c r="B3233" t="s">
        <v>20</v>
      </c>
      <c r="C3233" t="s">
        <v>215</v>
      </c>
      <c r="D3233" t="s">
        <v>114</v>
      </c>
      <c r="E3233" t="s">
        <v>113</v>
      </c>
      <c r="F3233">
        <v>3315</v>
      </c>
      <c r="G3233">
        <v>62031</v>
      </c>
      <c r="H3233">
        <v>3689</v>
      </c>
      <c r="I3233">
        <v>0</v>
      </c>
      <c r="J3233">
        <v>109796</v>
      </c>
      <c r="K3233">
        <v>55308</v>
      </c>
      <c r="L3233">
        <v>128401</v>
      </c>
      <c r="M3233">
        <v>342533</v>
      </c>
      <c r="N3233" s="6" t="str">
        <f t="shared" si="50"/>
        <v>A2_R1_C2Provence-Alpes-Côte d'Azur2035_2050FeuillusPublic</v>
      </c>
    </row>
    <row r="3234" spans="1:14" x14ac:dyDescent="0.3">
      <c r="A3234" t="s">
        <v>226</v>
      </c>
      <c r="B3234" t="s">
        <v>21</v>
      </c>
      <c r="C3234" t="s">
        <v>214</v>
      </c>
      <c r="D3234" t="s">
        <v>115</v>
      </c>
      <c r="E3234" t="s">
        <v>112</v>
      </c>
      <c r="F3234">
        <v>67529</v>
      </c>
      <c r="G3234">
        <v>72297</v>
      </c>
      <c r="H3234">
        <v>15260</v>
      </c>
      <c r="I3234">
        <v>29095</v>
      </c>
      <c r="J3234">
        <v>200188</v>
      </c>
      <c r="K3234">
        <v>136196</v>
      </c>
      <c r="L3234">
        <v>450158</v>
      </c>
      <c r="M3234">
        <v>1040547</v>
      </c>
      <c r="N3234" s="6" t="str">
        <f t="shared" si="50"/>
        <v>A2_R1_C3Provence-Alpes-Côte d'Azur2020_2035RésineuxPrivé</v>
      </c>
    </row>
    <row r="3235" spans="1:14" x14ac:dyDescent="0.3">
      <c r="A3235" t="s">
        <v>226</v>
      </c>
      <c r="B3235" t="s">
        <v>21</v>
      </c>
      <c r="C3235" t="s">
        <v>214</v>
      </c>
      <c r="D3235" t="s">
        <v>115</v>
      </c>
      <c r="E3235" t="s">
        <v>113</v>
      </c>
      <c r="F3235">
        <v>94360</v>
      </c>
      <c r="G3235">
        <v>62426</v>
      </c>
      <c r="H3235">
        <v>49370</v>
      </c>
      <c r="I3235">
        <v>18911</v>
      </c>
      <c r="J3235">
        <v>88508</v>
      </c>
      <c r="K3235">
        <v>156443</v>
      </c>
      <c r="L3235">
        <v>341996</v>
      </c>
      <c r="M3235">
        <v>742488</v>
      </c>
      <c r="N3235" s="6" t="str">
        <f t="shared" si="50"/>
        <v>A2_R1_C3Provence-Alpes-Côte d'Azur2020_2035RésineuxPublic</v>
      </c>
    </row>
    <row r="3236" spans="1:14" x14ac:dyDescent="0.3">
      <c r="A3236" t="s">
        <v>226</v>
      </c>
      <c r="B3236" t="s">
        <v>21</v>
      </c>
      <c r="C3236" t="s">
        <v>214</v>
      </c>
      <c r="D3236" t="s">
        <v>114</v>
      </c>
      <c r="E3236" t="s">
        <v>112</v>
      </c>
      <c r="F3236">
        <v>5869</v>
      </c>
      <c r="G3236">
        <v>129639</v>
      </c>
      <c r="H3236">
        <v>2139</v>
      </c>
      <c r="I3236">
        <v>65882</v>
      </c>
      <c r="J3236">
        <v>199039</v>
      </c>
      <c r="K3236">
        <v>116746</v>
      </c>
      <c r="L3236">
        <v>423838</v>
      </c>
      <c r="M3236">
        <v>795123</v>
      </c>
      <c r="N3236" s="6" t="str">
        <f t="shared" si="50"/>
        <v>A2_R1_C3Provence-Alpes-Côte d'Azur2020_2035FeuillusPrivé</v>
      </c>
    </row>
    <row r="3237" spans="1:14" x14ac:dyDescent="0.3">
      <c r="A3237" t="s">
        <v>226</v>
      </c>
      <c r="B3237" t="s">
        <v>21</v>
      </c>
      <c r="C3237" t="s">
        <v>214</v>
      </c>
      <c r="D3237" t="s">
        <v>114</v>
      </c>
      <c r="E3237" t="s">
        <v>113</v>
      </c>
      <c r="F3237">
        <v>2569</v>
      </c>
      <c r="G3237">
        <v>43840</v>
      </c>
      <c r="H3237">
        <v>2499</v>
      </c>
      <c r="I3237">
        <v>20168</v>
      </c>
      <c r="J3237">
        <v>98597</v>
      </c>
      <c r="K3237">
        <v>37879</v>
      </c>
      <c r="L3237">
        <v>117666</v>
      </c>
      <c r="M3237">
        <v>300885</v>
      </c>
      <c r="N3237" s="6" t="str">
        <f t="shared" si="50"/>
        <v>A2_R1_C3Provence-Alpes-Côte d'Azur2020_2035FeuillusPublic</v>
      </c>
    </row>
    <row r="3238" spans="1:14" x14ac:dyDescent="0.3">
      <c r="A3238" t="s">
        <v>226</v>
      </c>
      <c r="B3238" t="s">
        <v>21</v>
      </c>
      <c r="C3238" t="s">
        <v>215</v>
      </c>
      <c r="D3238" t="s">
        <v>115</v>
      </c>
      <c r="E3238" t="s">
        <v>112</v>
      </c>
      <c r="F3238">
        <v>86779</v>
      </c>
      <c r="G3238">
        <v>77129</v>
      </c>
      <c r="H3238">
        <v>19285</v>
      </c>
      <c r="I3238">
        <v>566</v>
      </c>
      <c r="J3238">
        <v>131974</v>
      </c>
      <c r="K3238">
        <v>159503</v>
      </c>
      <c r="L3238">
        <v>592272</v>
      </c>
      <c r="M3238">
        <v>1027722</v>
      </c>
      <c r="N3238" s="6" t="str">
        <f t="shared" si="50"/>
        <v>A2_R1_C3Provence-Alpes-Côte d'Azur2035_2050RésineuxPrivé</v>
      </c>
    </row>
    <row r="3239" spans="1:14" x14ac:dyDescent="0.3">
      <c r="A3239" t="s">
        <v>226</v>
      </c>
      <c r="B3239" t="s">
        <v>21</v>
      </c>
      <c r="C3239" t="s">
        <v>215</v>
      </c>
      <c r="D3239" t="s">
        <v>115</v>
      </c>
      <c r="E3239" t="s">
        <v>113</v>
      </c>
      <c r="F3239">
        <v>96395</v>
      </c>
      <c r="G3239">
        <v>53613</v>
      </c>
      <c r="H3239">
        <v>46288</v>
      </c>
      <c r="I3239">
        <v>685</v>
      </c>
      <c r="J3239">
        <v>75249</v>
      </c>
      <c r="K3239">
        <v>150571</v>
      </c>
      <c r="L3239">
        <v>358773</v>
      </c>
      <c r="M3239">
        <v>707093</v>
      </c>
      <c r="N3239" s="6" t="str">
        <f t="shared" si="50"/>
        <v>A2_R1_C3Provence-Alpes-Côte d'Azur2035_2050RésineuxPublic</v>
      </c>
    </row>
    <row r="3240" spans="1:14" x14ac:dyDescent="0.3">
      <c r="A3240" t="s">
        <v>226</v>
      </c>
      <c r="B3240" t="s">
        <v>21</v>
      </c>
      <c r="C3240" t="s">
        <v>215</v>
      </c>
      <c r="D3240" t="s">
        <v>114</v>
      </c>
      <c r="E3240" t="s">
        <v>112</v>
      </c>
      <c r="F3240">
        <v>8920</v>
      </c>
      <c r="G3240">
        <v>113138</v>
      </c>
      <c r="H3240">
        <v>3273</v>
      </c>
      <c r="I3240">
        <v>0</v>
      </c>
      <c r="J3240">
        <v>175226</v>
      </c>
      <c r="K3240">
        <v>103373</v>
      </c>
      <c r="L3240">
        <v>567090</v>
      </c>
      <c r="M3240">
        <v>902569</v>
      </c>
      <c r="N3240" s="6" t="str">
        <f t="shared" si="50"/>
        <v>A2_R1_C3Provence-Alpes-Côte d'Azur2035_2050FeuillusPrivé</v>
      </c>
    </row>
    <row r="3241" spans="1:14" x14ac:dyDescent="0.3">
      <c r="A3241" t="s">
        <v>226</v>
      </c>
      <c r="B3241" t="s">
        <v>21</v>
      </c>
      <c r="C3241" t="s">
        <v>215</v>
      </c>
      <c r="D3241" t="s">
        <v>114</v>
      </c>
      <c r="E3241" t="s">
        <v>113</v>
      </c>
      <c r="F3241">
        <v>1689</v>
      </c>
      <c r="G3241">
        <v>44945</v>
      </c>
      <c r="H3241">
        <v>3603</v>
      </c>
      <c r="I3241">
        <v>0</v>
      </c>
      <c r="J3241">
        <v>79363</v>
      </c>
      <c r="K3241">
        <v>39022</v>
      </c>
      <c r="L3241">
        <v>151684</v>
      </c>
      <c r="M3241">
        <v>305753</v>
      </c>
      <c r="N3241" s="6" t="str">
        <f t="shared" si="50"/>
        <v>A2_R1_C3Provence-Alpes-Côte d'Azur2035_2050FeuillusPublic</v>
      </c>
    </row>
    <row r="3242" spans="1:14" x14ac:dyDescent="0.3">
      <c r="A3242" t="s">
        <v>226</v>
      </c>
      <c r="B3242" t="s">
        <v>22</v>
      </c>
      <c r="C3242" t="s">
        <v>214</v>
      </c>
      <c r="D3242" t="s">
        <v>115</v>
      </c>
      <c r="E3242" t="s">
        <v>112</v>
      </c>
      <c r="F3242">
        <v>131507</v>
      </c>
      <c r="G3242">
        <v>110208</v>
      </c>
      <c r="H3242">
        <v>21536</v>
      </c>
      <c r="I3242">
        <v>2758</v>
      </c>
      <c r="J3242">
        <v>263325</v>
      </c>
      <c r="K3242">
        <v>236011</v>
      </c>
      <c r="L3242">
        <v>281304</v>
      </c>
      <c r="M3242">
        <v>1129258</v>
      </c>
      <c r="N3242" s="6" t="str">
        <f t="shared" si="50"/>
        <v>A2_R2_C1Provence-Alpes-Côte d'Azur2020_2035RésineuxPrivé</v>
      </c>
    </row>
    <row r="3243" spans="1:14" x14ac:dyDescent="0.3">
      <c r="A3243" t="s">
        <v>226</v>
      </c>
      <c r="B3243" t="s">
        <v>22</v>
      </c>
      <c r="C3243" t="s">
        <v>214</v>
      </c>
      <c r="D3243" t="s">
        <v>115</v>
      </c>
      <c r="E3243" t="s">
        <v>113</v>
      </c>
      <c r="F3243">
        <v>164654</v>
      </c>
      <c r="G3243">
        <v>94769</v>
      </c>
      <c r="H3243">
        <v>48554</v>
      </c>
      <c r="I3243">
        <v>3745</v>
      </c>
      <c r="J3243">
        <v>119112</v>
      </c>
      <c r="K3243">
        <v>261629</v>
      </c>
      <c r="L3243">
        <v>218022</v>
      </c>
      <c r="M3243">
        <v>799814</v>
      </c>
      <c r="N3243" s="6" t="str">
        <f t="shared" si="50"/>
        <v>A2_R2_C1Provence-Alpes-Côte d'Azur2020_2035RésineuxPublic</v>
      </c>
    </row>
    <row r="3244" spans="1:14" x14ac:dyDescent="0.3">
      <c r="A3244" t="s">
        <v>226</v>
      </c>
      <c r="B3244" t="s">
        <v>22</v>
      </c>
      <c r="C3244" t="s">
        <v>214</v>
      </c>
      <c r="D3244" t="s">
        <v>114</v>
      </c>
      <c r="E3244" t="s">
        <v>112</v>
      </c>
      <c r="F3244">
        <v>9388</v>
      </c>
      <c r="G3244">
        <v>178204</v>
      </c>
      <c r="H3244">
        <v>3822</v>
      </c>
      <c r="I3244">
        <v>34574</v>
      </c>
      <c r="J3244">
        <v>319923</v>
      </c>
      <c r="K3244">
        <v>159399</v>
      </c>
      <c r="L3244">
        <v>268764</v>
      </c>
      <c r="M3244">
        <v>873062</v>
      </c>
      <c r="N3244" s="6" t="str">
        <f t="shared" si="50"/>
        <v>A2_R2_C1Provence-Alpes-Côte d'Azur2020_2035FeuillusPrivé</v>
      </c>
    </row>
    <row r="3245" spans="1:14" x14ac:dyDescent="0.3">
      <c r="A3245" t="s">
        <v>226</v>
      </c>
      <c r="B3245" t="s">
        <v>22</v>
      </c>
      <c r="C3245" t="s">
        <v>214</v>
      </c>
      <c r="D3245" t="s">
        <v>114</v>
      </c>
      <c r="E3245" t="s">
        <v>113</v>
      </c>
      <c r="F3245">
        <v>3048</v>
      </c>
      <c r="G3245">
        <v>63387</v>
      </c>
      <c r="H3245">
        <v>2405</v>
      </c>
      <c r="I3245">
        <v>1288</v>
      </c>
      <c r="J3245">
        <v>131720</v>
      </c>
      <c r="K3245">
        <v>56755</v>
      </c>
      <c r="L3245">
        <v>76789</v>
      </c>
      <c r="M3245">
        <v>326708</v>
      </c>
      <c r="N3245" s="6" t="str">
        <f t="shared" si="50"/>
        <v>A2_R2_C1Provence-Alpes-Côte d'Azur2020_2035FeuillusPublic</v>
      </c>
    </row>
    <row r="3246" spans="1:14" x14ac:dyDescent="0.3">
      <c r="A3246" t="s">
        <v>226</v>
      </c>
      <c r="B3246" t="s">
        <v>22</v>
      </c>
      <c r="C3246" t="s">
        <v>215</v>
      </c>
      <c r="D3246" t="s">
        <v>115</v>
      </c>
      <c r="E3246" t="s">
        <v>112</v>
      </c>
      <c r="F3246">
        <v>268583</v>
      </c>
      <c r="G3246">
        <v>220969</v>
      </c>
      <c r="H3246">
        <v>46699</v>
      </c>
      <c r="I3246">
        <v>0</v>
      </c>
      <c r="J3246">
        <v>216648</v>
      </c>
      <c r="K3246">
        <v>476177</v>
      </c>
      <c r="L3246">
        <v>258605</v>
      </c>
      <c r="M3246">
        <v>1220873</v>
      </c>
      <c r="N3246" s="6" t="str">
        <f t="shared" si="50"/>
        <v>A2_R2_C1Provence-Alpes-Côte d'Azur2035_2050RésineuxPrivé</v>
      </c>
    </row>
    <row r="3247" spans="1:14" x14ac:dyDescent="0.3">
      <c r="A3247" t="s">
        <v>226</v>
      </c>
      <c r="B3247" t="s">
        <v>22</v>
      </c>
      <c r="C3247" t="s">
        <v>215</v>
      </c>
      <c r="D3247" t="s">
        <v>115</v>
      </c>
      <c r="E3247" t="s">
        <v>113</v>
      </c>
      <c r="F3247">
        <v>268669</v>
      </c>
      <c r="G3247">
        <v>146447</v>
      </c>
      <c r="H3247">
        <v>62089</v>
      </c>
      <c r="I3247">
        <v>0</v>
      </c>
      <c r="J3247">
        <v>99329</v>
      </c>
      <c r="K3247">
        <v>418401</v>
      </c>
      <c r="L3247">
        <v>156968</v>
      </c>
      <c r="M3247">
        <v>830516</v>
      </c>
      <c r="N3247" s="6" t="str">
        <f t="shared" si="50"/>
        <v>A2_R2_C1Provence-Alpes-Côte d'Azur2035_2050RésineuxPublic</v>
      </c>
    </row>
    <row r="3248" spans="1:14" x14ac:dyDescent="0.3">
      <c r="A3248" t="s">
        <v>226</v>
      </c>
      <c r="B3248" t="s">
        <v>22</v>
      </c>
      <c r="C3248" t="s">
        <v>215</v>
      </c>
      <c r="D3248" t="s">
        <v>114</v>
      </c>
      <c r="E3248" t="s">
        <v>112</v>
      </c>
      <c r="F3248">
        <v>19014</v>
      </c>
      <c r="G3248">
        <v>321565</v>
      </c>
      <c r="H3248">
        <v>20896</v>
      </c>
      <c r="I3248">
        <v>0</v>
      </c>
      <c r="J3248">
        <v>366559</v>
      </c>
      <c r="K3248">
        <v>287048</v>
      </c>
      <c r="L3248">
        <v>282089</v>
      </c>
      <c r="M3248">
        <v>1107544</v>
      </c>
      <c r="N3248" s="6" t="str">
        <f t="shared" si="50"/>
        <v>A2_R2_C1Provence-Alpes-Côte d'Azur2035_2050FeuillusPrivé</v>
      </c>
    </row>
    <row r="3249" spans="1:14" x14ac:dyDescent="0.3">
      <c r="A3249" t="s">
        <v>226</v>
      </c>
      <c r="B3249" t="s">
        <v>22</v>
      </c>
      <c r="C3249" t="s">
        <v>215</v>
      </c>
      <c r="D3249" t="s">
        <v>114</v>
      </c>
      <c r="E3249" t="s">
        <v>113</v>
      </c>
      <c r="F3249">
        <v>6921</v>
      </c>
      <c r="G3249">
        <v>100180</v>
      </c>
      <c r="H3249">
        <v>3727</v>
      </c>
      <c r="I3249">
        <v>0</v>
      </c>
      <c r="J3249">
        <v>142638</v>
      </c>
      <c r="K3249">
        <v>91736</v>
      </c>
      <c r="L3249">
        <v>73018</v>
      </c>
      <c r="M3249">
        <v>371122</v>
      </c>
      <c r="N3249" s="6" t="str">
        <f t="shared" si="50"/>
        <v>A2_R2_C1Provence-Alpes-Côte d'Azur2035_2050FeuillusPublic</v>
      </c>
    </row>
    <row r="3250" spans="1:14" x14ac:dyDescent="0.3">
      <c r="A3250" t="s">
        <v>226</v>
      </c>
      <c r="B3250" t="s">
        <v>23</v>
      </c>
      <c r="C3250" t="s">
        <v>214</v>
      </c>
      <c r="D3250" t="s">
        <v>115</v>
      </c>
      <c r="E3250" t="s">
        <v>112</v>
      </c>
      <c r="F3250">
        <v>131507</v>
      </c>
      <c r="G3250">
        <v>110208</v>
      </c>
      <c r="H3250">
        <v>21536</v>
      </c>
      <c r="I3250">
        <v>2758</v>
      </c>
      <c r="J3250">
        <v>263325</v>
      </c>
      <c r="K3250">
        <v>236011</v>
      </c>
      <c r="L3250">
        <v>281304</v>
      </c>
      <c r="M3250">
        <v>1129258</v>
      </c>
      <c r="N3250" s="6" t="str">
        <f t="shared" si="50"/>
        <v>A2_R2_C2Provence-Alpes-Côte d'Azur2020_2035RésineuxPrivé</v>
      </c>
    </row>
    <row r="3251" spans="1:14" x14ac:dyDescent="0.3">
      <c r="A3251" t="s">
        <v>226</v>
      </c>
      <c r="B3251" t="s">
        <v>23</v>
      </c>
      <c r="C3251" t="s">
        <v>214</v>
      </c>
      <c r="D3251" t="s">
        <v>115</v>
      </c>
      <c r="E3251" t="s">
        <v>113</v>
      </c>
      <c r="F3251">
        <v>164654</v>
      </c>
      <c r="G3251">
        <v>94769</v>
      </c>
      <c r="H3251">
        <v>48554</v>
      </c>
      <c r="I3251">
        <v>3745</v>
      </c>
      <c r="J3251">
        <v>119112</v>
      </c>
      <c r="K3251">
        <v>261629</v>
      </c>
      <c r="L3251">
        <v>218022</v>
      </c>
      <c r="M3251">
        <v>799814</v>
      </c>
      <c r="N3251" s="6" t="str">
        <f t="shared" si="50"/>
        <v>A2_R2_C2Provence-Alpes-Côte d'Azur2020_2035RésineuxPublic</v>
      </c>
    </row>
    <row r="3252" spans="1:14" x14ac:dyDescent="0.3">
      <c r="A3252" t="s">
        <v>226</v>
      </c>
      <c r="B3252" t="s">
        <v>23</v>
      </c>
      <c r="C3252" t="s">
        <v>214</v>
      </c>
      <c r="D3252" t="s">
        <v>114</v>
      </c>
      <c r="E3252" t="s">
        <v>112</v>
      </c>
      <c r="F3252">
        <v>9388</v>
      </c>
      <c r="G3252">
        <v>178204</v>
      </c>
      <c r="H3252">
        <v>3822</v>
      </c>
      <c r="I3252">
        <v>34574</v>
      </c>
      <c r="J3252">
        <v>319923</v>
      </c>
      <c r="K3252">
        <v>159399</v>
      </c>
      <c r="L3252">
        <v>268764</v>
      </c>
      <c r="M3252">
        <v>873062</v>
      </c>
      <c r="N3252" s="6" t="str">
        <f t="shared" si="50"/>
        <v>A2_R2_C2Provence-Alpes-Côte d'Azur2020_2035FeuillusPrivé</v>
      </c>
    </row>
    <row r="3253" spans="1:14" x14ac:dyDescent="0.3">
      <c r="A3253" t="s">
        <v>226</v>
      </c>
      <c r="B3253" t="s">
        <v>23</v>
      </c>
      <c r="C3253" t="s">
        <v>214</v>
      </c>
      <c r="D3253" t="s">
        <v>114</v>
      </c>
      <c r="E3253" t="s">
        <v>113</v>
      </c>
      <c r="F3253">
        <v>3048</v>
      </c>
      <c r="G3253">
        <v>63387</v>
      </c>
      <c r="H3253">
        <v>2405</v>
      </c>
      <c r="I3253">
        <v>1288</v>
      </c>
      <c r="J3253">
        <v>131720</v>
      </c>
      <c r="K3253">
        <v>56755</v>
      </c>
      <c r="L3253">
        <v>76789</v>
      </c>
      <c r="M3253">
        <v>326708</v>
      </c>
      <c r="N3253" s="6" t="str">
        <f t="shared" si="50"/>
        <v>A2_R2_C2Provence-Alpes-Côte d'Azur2020_2035FeuillusPublic</v>
      </c>
    </row>
    <row r="3254" spans="1:14" x14ac:dyDescent="0.3">
      <c r="A3254" t="s">
        <v>226</v>
      </c>
      <c r="B3254" t="s">
        <v>23</v>
      </c>
      <c r="C3254" t="s">
        <v>215</v>
      </c>
      <c r="D3254" t="s">
        <v>115</v>
      </c>
      <c r="E3254" t="s">
        <v>112</v>
      </c>
      <c r="F3254">
        <v>125104</v>
      </c>
      <c r="G3254">
        <v>108227</v>
      </c>
      <c r="H3254">
        <v>28780</v>
      </c>
      <c r="I3254">
        <v>0</v>
      </c>
      <c r="J3254">
        <v>178751</v>
      </c>
      <c r="K3254">
        <v>227382</v>
      </c>
      <c r="L3254">
        <v>511558</v>
      </c>
      <c r="M3254">
        <v>1124489</v>
      </c>
      <c r="N3254" s="6" t="str">
        <f t="shared" si="50"/>
        <v>A2_R2_C2Provence-Alpes-Côte d'Azur2035_2050RésineuxPrivé</v>
      </c>
    </row>
    <row r="3255" spans="1:14" x14ac:dyDescent="0.3">
      <c r="A3255" t="s">
        <v>226</v>
      </c>
      <c r="B3255" t="s">
        <v>23</v>
      </c>
      <c r="C3255" t="s">
        <v>215</v>
      </c>
      <c r="D3255" t="s">
        <v>115</v>
      </c>
      <c r="E3255" t="s">
        <v>113</v>
      </c>
      <c r="F3255">
        <v>147522</v>
      </c>
      <c r="G3255">
        <v>79790</v>
      </c>
      <c r="H3255">
        <v>55544</v>
      </c>
      <c r="I3255">
        <v>0</v>
      </c>
      <c r="J3255">
        <v>83974</v>
      </c>
      <c r="K3255">
        <v>229220</v>
      </c>
      <c r="L3255">
        <v>319595</v>
      </c>
      <c r="M3255">
        <v>767220</v>
      </c>
      <c r="N3255" s="6" t="str">
        <f t="shared" si="50"/>
        <v>A2_R2_C2Provence-Alpes-Côte d'Azur2035_2050RésineuxPublic</v>
      </c>
    </row>
    <row r="3256" spans="1:14" x14ac:dyDescent="0.3">
      <c r="A3256" t="s">
        <v>226</v>
      </c>
      <c r="B3256" t="s">
        <v>23</v>
      </c>
      <c r="C3256" t="s">
        <v>215</v>
      </c>
      <c r="D3256" t="s">
        <v>114</v>
      </c>
      <c r="E3256" t="s">
        <v>112</v>
      </c>
      <c r="F3256">
        <v>11493</v>
      </c>
      <c r="G3256">
        <v>154689</v>
      </c>
      <c r="H3256">
        <v>5241</v>
      </c>
      <c r="I3256">
        <v>0</v>
      </c>
      <c r="J3256">
        <v>272590</v>
      </c>
      <c r="K3256">
        <v>140762</v>
      </c>
      <c r="L3256">
        <v>508995</v>
      </c>
      <c r="M3256">
        <v>1025103</v>
      </c>
      <c r="N3256" s="6" t="str">
        <f t="shared" si="50"/>
        <v>A2_R2_C2Provence-Alpes-Côte d'Azur2035_2050FeuillusPrivé</v>
      </c>
    </row>
    <row r="3257" spans="1:14" x14ac:dyDescent="0.3">
      <c r="A3257" t="s">
        <v>226</v>
      </c>
      <c r="B3257" t="s">
        <v>23</v>
      </c>
      <c r="C3257" t="s">
        <v>215</v>
      </c>
      <c r="D3257" t="s">
        <v>114</v>
      </c>
      <c r="E3257" t="s">
        <v>113</v>
      </c>
      <c r="F3257">
        <v>3145</v>
      </c>
      <c r="G3257">
        <v>60854</v>
      </c>
      <c r="H3257">
        <v>3670</v>
      </c>
      <c r="I3257">
        <v>0</v>
      </c>
      <c r="J3257">
        <v>111010</v>
      </c>
      <c r="K3257">
        <v>54038</v>
      </c>
      <c r="L3257">
        <v>128371</v>
      </c>
      <c r="M3257">
        <v>342173</v>
      </c>
      <c r="N3257" s="6" t="str">
        <f t="shared" si="50"/>
        <v>A2_R2_C2Provence-Alpes-Côte d'Azur2035_2050FeuillusPublic</v>
      </c>
    </row>
    <row r="3258" spans="1:14" x14ac:dyDescent="0.3">
      <c r="A3258" t="s">
        <v>226</v>
      </c>
      <c r="B3258" t="s">
        <v>24</v>
      </c>
      <c r="C3258" t="s">
        <v>214</v>
      </c>
      <c r="D3258" t="s">
        <v>115</v>
      </c>
      <c r="E3258" t="s">
        <v>112</v>
      </c>
      <c r="F3258">
        <v>71005</v>
      </c>
      <c r="G3258">
        <v>66263</v>
      </c>
      <c r="H3258">
        <v>15105</v>
      </c>
      <c r="I3258">
        <v>2580</v>
      </c>
      <c r="J3258">
        <v>198132</v>
      </c>
      <c r="K3258">
        <v>133558</v>
      </c>
      <c r="L3258">
        <v>449442</v>
      </c>
      <c r="M3258">
        <v>1031198</v>
      </c>
      <c r="N3258" s="6" t="str">
        <f t="shared" si="50"/>
        <v>A2_R2_C3Provence-Alpes-Côte d'Azur2020_2035RésineuxPrivé</v>
      </c>
    </row>
    <row r="3259" spans="1:14" x14ac:dyDescent="0.3">
      <c r="A3259" t="s">
        <v>226</v>
      </c>
      <c r="B3259" t="s">
        <v>24</v>
      </c>
      <c r="C3259" t="s">
        <v>214</v>
      </c>
      <c r="D3259" t="s">
        <v>115</v>
      </c>
      <c r="E3259" t="s">
        <v>113</v>
      </c>
      <c r="F3259">
        <v>91280</v>
      </c>
      <c r="G3259">
        <v>56261</v>
      </c>
      <c r="H3259">
        <v>49143</v>
      </c>
      <c r="I3259">
        <v>3702</v>
      </c>
      <c r="J3259">
        <v>90024</v>
      </c>
      <c r="K3259">
        <v>148061</v>
      </c>
      <c r="L3259">
        <v>343414</v>
      </c>
      <c r="M3259">
        <v>737712</v>
      </c>
      <c r="N3259" s="6" t="str">
        <f t="shared" si="50"/>
        <v>A2_R2_C3Provence-Alpes-Côte d'Azur2020_2035RésineuxPublic</v>
      </c>
    </row>
    <row r="3260" spans="1:14" x14ac:dyDescent="0.3">
      <c r="A3260" t="s">
        <v>226</v>
      </c>
      <c r="B3260" t="s">
        <v>24</v>
      </c>
      <c r="C3260" t="s">
        <v>214</v>
      </c>
      <c r="D3260" t="s">
        <v>114</v>
      </c>
      <c r="E3260" t="s">
        <v>112</v>
      </c>
      <c r="F3260">
        <v>6053</v>
      </c>
      <c r="G3260">
        <v>111060</v>
      </c>
      <c r="H3260">
        <v>2167</v>
      </c>
      <c r="I3260">
        <v>34167</v>
      </c>
      <c r="J3260">
        <v>210364</v>
      </c>
      <c r="K3260">
        <v>100494</v>
      </c>
      <c r="L3260">
        <v>424557</v>
      </c>
      <c r="M3260">
        <v>795321</v>
      </c>
      <c r="N3260" s="6" t="str">
        <f t="shared" si="50"/>
        <v>A2_R2_C3Provence-Alpes-Côte d'Azur2020_2035FeuillusPrivé</v>
      </c>
    </row>
    <row r="3261" spans="1:14" x14ac:dyDescent="0.3">
      <c r="A3261" t="s">
        <v>226</v>
      </c>
      <c r="B3261" t="s">
        <v>24</v>
      </c>
      <c r="C3261" t="s">
        <v>214</v>
      </c>
      <c r="D3261" t="s">
        <v>114</v>
      </c>
      <c r="E3261" t="s">
        <v>113</v>
      </c>
      <c r="F3261">
        <v>1521</v>
      </c>
      <c r="G3261">
        <v>39318</v>
      </c>
      <c r="H3261">
        <v>2494</v>
      </c>
      <c r="I3261">
        <v>1264</v>
      </c>
      <c r="J3261">
        <v>102942</v>
      </c>
      <c r="K3261">
        <v>34389</v>
      </c>
      <c r="L3261">
        <v>117177</v>
      </c>
      <c r="M3261">
        <v>300750</v>
      </c>
      <c r="N3261" s="6" t="str">
        <f t="shared" si="50"/>
        <v>A2_R2_C3Provence-Alpes-Côte d'Azur2020_2035FeuillusPublic</v>
      </c>
    </row>
    <row r="3262" spans="1:14" x14ac:dyDescent="0.3">
      <c r="A3262" t="s">
        <v>226</v>
      </c>
      <c r="B3262" t="s">
        <v>24</v>
      </c>
      <c r="C3262" t="s">
        <v>215</v>
      </c>
      <c r="D3262" t="s">
        <v>115</v>
      </c>
      <c r="E3262" t="s">
        <v>112</v>
      </c>
      <c r="F3262">
        <v>83687</v>
      </c>
      <c r="G3262">
        <v>75601</v>
      </c>
      <c r="H3262">
        <v>18210</v>
      </c>
      <c r="I3262">
        <v>0</v>
      </c>
      <c r="J3262">
        <v>125837</v>
      </c>
      <c r="K3262">
        <v>154911</v>
      </c>
      <c r="L3262">
        <v>583470</v>
      </c>
      <c r="M3262">
        <v>996490</v>
      </c>
      <c r="N3262" s="6" t="str">
        <f t="shared" si="50"/>
        <v>A2_R2_C3Provence-Alpes-Côte d'Azur2035_2050RésineuxPrivé</v>
      </c>
    </row>
    <row r="3263" spans="1:14" x14ac:dyDescent="0.3">
      <c r="A3263" t="s">
        <v>226</v>
      </c>
      <c r="B3263" t="s">
        <v>24</v>
      </c>
      <c r="C3263" t="s">
        <v>215</v>
      </c>
      <c r="D3263" t="s">
        <v>115</v>
      </c>
      <c r="E3263" t="s">
        <v>113</v>
      </c>
      <c r="F3263">
        <v>89443</v>
      </c>
      <c r="G3263">
        <v>49921</v>
      </c>
      <c r="H3263">
        <v>42842</v>
      </c>
      <c r="I3263">
        <v>0</v>
      </c>
      <c r="J3263">
        <v>73638</v>
      </c>
      <c r="K3263">
        <v>139711</v>
      </c>
      <c r="L3263">
        <v>360484</v>
      </c>
      <c r="M3263">
        <v>693166</v>
      </c>
      <c r="N3263" s="6" t="str">
        <f t="shared" si="50"/>
        <v>A2_R2_C3Provence-Alpes-Côte d'Azur2035_2050RésineuxPublic</v>
      </c>
    </row>
    <row r="3264" spans="1:14" x14ac:dyDescent="0.3">
      <c r="A3264" t="s">
        <v>226</v>
      </c>
      <c r="B3264" t="s">
        <v>24</v>
      </c>
      <c r="C3264" t="s">
        <v>215</v>
      </c>
      <c r="D3264" t="s">
        <v>114</v>
      </c>
      <c r="E3264" t="s">
        <v>112</v>
      </c>
      <c r="F3264">
        <v>8723</v>
      </c>
      <c r="G3264">
        <v>112889</v>
      </c>
      <c r="H3264">
        <v>3263</v>
      </c>
      <c r="I3264">
        <v>0</v>
      </c>
      <c r="J3264">
        <v>174783</v>
      </c>
      <c r="K3264">
        <v>103032</v>
      </c>
      <c r="L3264">
        <v>568948</v>
      </c>
      <c r="M3264">
        <v>901423</v>
      </c>
      <c r="N3264" s="6" t="str">
        <f t="shared" si="50"/>
        <v>A2_R2_C3Provence-Alpes-Côte d'Azur2035_2050FeuillusPrivé</v>
      </c>
    </row>
    <row r="3265" spans="1:14" x14ac:dyDescent="0.3">
      <c r="A3265" t="s">
        <v>226</v>
      </c>
      <c r="B3265" t="s">
        <v>24</v>
      </c>
      <c r="C3265" t="s">
        <v>215</v>
      </c>
      <c r="D3265" t="s">
        <v>114</v>
      </c>
      <c r="E3265" t="s">
        <v>113</v>
      </c>
      <c r="F3265">
        <v>1510</v>
      </c>
      <c r="G3265">
        <v>43878</v>
      </c>
      <c r="H3265">
        <v>3506</v>
      </c>
      <c r="I3265">
        <v>0</v>
      </c>
      <c r="J3265">
        <v>79045</v>
      </c>
      <c r="K3265">
        <v>37900</v>
      </c>
      <c r="L3265">
        <v>150903</v>
      </c>
      <c r="M3265">
        <v>302793</v>
      </c>
      <c r="N3265" s="6" t="str">
        <f t="shared" si="50"/>
        <v>A2_R2_C3Provence-Alpes-Côte d'Azur2035_2050FeuillusPublic</v>
      </c>
    </row>
    <row r="3266" spans="1:14" x14ac:dyDescent="0.3">
      <c r="A3266" t="s">
        <v>226</v>
      </c>
      <c r="B3266" t="s">
        <v>25</v>
      </c>
      <c r="C3266" t="s">
        <v>214</v>
      </c>
      <c r="D3266" t="s">
        <v>115</v>
      </c>
      <c r="E3266" t="s">
        <v>112</v>
      </c>
      <c r="F3266">
        <v>243646</v>
      </c>
      <c r="G3266">
        <v>211001</v>
      </c>
      <c r="H3266">
        <v>41315</v>
      </c>
      <c r="I3266">
        <v>29113</v>
      </c>
      <c r="J3266">
        <v>189652</v>
      </c>
      <c r="K3266">
        <v>442892</v>
      </c>
      <c r="L3266">
        <v>258389</v>
      </c>
      <c r="M3266">
        <v>1129315</v>
      </c>
      <c r="N3266" s="6" t="str">
        <f t="shared" si="50"/>
        <v>A3_R1_C1Provence-Alpes-Côte d'Azur2020_2035RésineuxPrivé</v>
      </c>
    </row>
    <row r="3267" spans="1:14" x14ac:dyDescent="0.3">
      <c r="A3267" t="s">
        <v>226</v>
      </c>
      <c r="B3267" t="s">
        <v>25</v>
      </c>
      <c r="C3267" t="s">
        <v>214</v>
      </c>
      <c r="D3267" t="s">
        <v>115</v>
      </c>
      <c r="E3267" t="s">
        <v>113</v>
      </c>
      <c r="F3267">
        <v>200182</v>
      </c>
      <c r="G3267">
        <v>121924</v>
      </c>
      <c r="H3267">
        <v>60956</v>
      </c>
      <c r="I3267">
        <v>18955</v>
      </c>
      <c r="J3267">
        <v>101583</v>
      </c>
      <c r="K3267">
        <v>324033</v>
      </c>
      <c r="L3267">
        <v>203856</v>
      </c>
      <c r="M3267">
        <v>801868</v>
      </c>
      <c r="N3267" s="6" t="str">
        <f t="shared" ref="N3267:N3330" si="51">B3267&amp;A3267&amp;C3267&amp;D3267&amp;E3267</f>
        <v>A3_R1_C1Provence-Alpes-Côte d'Azur2020_2035RésineuxPublic</v>
      </c>
    </row>
    <row r="3268" spans="1:14" x14ac:dyDescent="0.3">
      <c r="A3268" t="s">
        <v>226</v>
      </c>
      <c r="B3268" t="s">
        <v>25</v>
      </c>
      <c r="C3268" t="s">
        <v>214</v>
      </c>
      <c r="D3268" t="s">
        <v>114</v>
      </c>
      <c r="E3268" t="s">
        <v>112</v>
      </c>
      <c r="F3268">
        <v>14328</v>
      </c>
      <c r="G3268">
        <v>304425</v>
      </c>
      <c r="H3268">
        <v>13194</v>
      </c>
      <c r="I3268">
        <v>65838</v>
      </c>
      <c r="J3268">
        <v>246105</v>
      </c>
      <c r="K3268">
        <v>270303</v>
      </c>
      <c r="L3268">
        <v>256921</v>
      </c>
      <c r="M3268">
        <v>866784</v>
      </c>
      <c r="N3268" s="6" t="str">
        <f t="shared" si="51"/>
        <v>A3_R1_C1Provence-Alpes-Côte d'Azur2020_2035FeuillusPrivé</v>
      </c>
    </row>
    <row r="3269" spans="1:14" x14ac:dyDescent="0.3">
      <c r="A3269" t="s">
        <v>226</v>
      </c>
      <c r="B3269" t="s">
        <v>25</v>
      </c>
      <c r="C3269" t="s">
        <v>214</v>
      </c>
      <c r="D3269" t="s">
        <v>114</v>
      </c>
      <c r="E3269" t="s">
        <v>113</v>
      </c>
      <c r="F3269">
        <v>5431</v>
      </c>
      <c r="G3269">
        <v>94480</v>
      </c>
      <c r="H3269">
        <v>2920</v>
      </c>
      <c r="I3269">
        <v>19996</v>
      </c>
      <c r="J3269">
        <v>110749</v>
      </c>
      <c r="K3269">
        <v>84113</v>
      </c>
      <c r="L3269">
        <v>75766</v>
      </c>
      <c r="M3269">
        <v>324631</v>
      </c>
      <c r="N3269" s="6" t="str">
        <f t="shared" si="51"/>
        <v>A3_R1_C1Provence-Alpes-Côte d'Azur2020_2035FeuillusPublic</v>
      </c>
    </row>
    <row r="3270" spans="1:14" x14ac:dyDescent="0.3">
      <c r="A3270" t="s">
        <v>226</v>
      </c>
      <c r="B3270" t="s">
        <v>25</v>
      </c>
      <c r="C3270" t="s">
        <v>215</v>
      </c>
      <c r="D3270" t="s">
        <v>115</v>
      </c>
      <c r="E3270" t="s">
        <v>112</v>
      </c>
      <c r="F3270">
        <v>548652</v>
      </c>
      <c r="G3270">
        <v>449707</v>
      </c>
      <c r="H3270">
        <v>114128</v>
      </c>
      <c r="I3270">
        <v>703</v>
      </c>
      <c r="J3270">
        <v>35108</v>
      </c>
      <c r="K3270">
        <v>966858</v>
      </c>
      <c r="L3270">
        <v>165267</v>
      </c>
      <c r="M3270">
        <v>1176311</v>
      </c>
      <c r="N3270" s="6" t="str">
        <f t="shared" si="51"/>
        <v>A3_R1_C1Provence-Alpes-Côte d'Azur2035_2050RésineuxPrivé</v>
      </c>
    </row>
    <row r="3271" spans="1:14" x14ac:dyDescent="0.3">
      <c r="A3271" t="s">
        <v>226</v>
      </c>
      <c r="B3271" t="s">
        <v>25</v>
      </c>
      <c r="C3271" t="s">
        <v>215</v>
      </c>
      <c r="D3271" t="s">
        <v>115</v>
      </c>
      <c r="E3271" t="s">
        <v>113</v>
      </c>
      <c r="F3271">
        <v>277633</v>
      </c>
      <c r="G3271">
        <v>153820</v>
      </c>
      <c r="H3271">
        <v>75005</v>
      </c>
      <c r="I3271">
        <v>850</v>
      </c>
      <c r="J3271">
        <v>102245</v>
      </c>
      <c r="K3271">
        <v>434948</v>
      </c>
      <c r="L3271">
        <v>139810</v>
      </c>
      <c r="M3271">
        <v>837872</v>
      </c>
      <c r="N3271" s="6" t="str">
        <f t="shared" si="51"/>
        <v>A3_R1_C1Provence-Alpes-Côte d'Azur2035_2050RésineuxPublic</v>
      </c>
    </row>
    <row r="3272" spans="1:14" x14ac:dyDescent="0.3">
      <c r="A3272" t="s">
        <v>226</v>
      </c>
      <c r="B3272" t="s">
        <v>25</v>
      </c>
      <c r="C3272" t="s">
        <v>215</v>
      </c>
      <c r="D3272" t="s">
        <v>114</v>
      </c>
      <c r="E3272" t="s">
        <v>112</v>
      </c>
      <c r="F3272">
        <v>33252</v>
      </c>
      <c r="G3272">
        <v>543167</v>
      </c>
      <c r="H3272">
        <v>53053</v>
      </c>
      <c r="I3272">
        <v>0</v>
      </c>
      <c r="J3272">
        <v>234820</v>
      </c>
      <c r="K3272">
        <v>488823</v>
      </c>
      <c r="L3272">
        <v>232165</v>
      </c>
      <c r="M3272">
        <v>1067337</v>
      </c>
      <c r="N3272" s="6" t="str">
        <f t="shared" si="51"/>
        <v>A3_R1_C1Provence-Alpes-Côte d'Azur2035_2050FeuillusPrivé</v>
      </c>
    </row>
    <row r="3273" spans="1:14" x14ac:dyDescent="0.3">
      <c r="A3273" t="s">
        <v>226</v>
      </c>
      <c r="B3273" t="s">
        <v>25</v>
      </c>
      <c r="C3273" t="s">
        <v>215</v>
      </c>
      <c r="D3273" t="s">
        <v>114</v>
      </c>
      <c r="E3273" t="s">
        <v>113</v>
      </c>
      <c r="F3273">
        <v>9229</v>
      </c>
      <c r="G3273">
        <v>119571</v>
      </c>
      <c r="H3273">
        <v>5162</v>
      </c>
      <c r="I3273">
        <v>0</v>
      </c>
      <c r="J3273">
        <v>127358</v>
      </c>
      <c r="K3273">
        <v>110887</v>
      </c>
      <c r="L3273">
        <v>70340</v>
      </c>
      <c r="M3273">
        <v>364112</v>
      </c>
      <c r="N3273" s="6" t="str">
        <f t="shared" si="51"/>
        <v>A3_R1_C1Provence-Alpes-Côte d'Azur2035_2050FeuillusPublic</v>
      </c>
    </row>
    <row r="3274" spans="1:14" x14ac:dyDescent="0.3">
      <c r="A3274" t="s">
        <v>226</v>
      </c>
      <c r="B3274" t="s">
        <v>26</v>
      </c>
      <c r="C3274" t="s">
        <v>214</v>
      </c>
      <c r="D3274" t="s">
        <v>115</v>
      </c>
      <c r="E3274" t="s">
        <v>112</v>
      </c>
      <c r="F3274">
        <v>243646</v>
      </c>
      <c r="G3274">
        <v>211001</v>
      </c>
      <c r="H3274">
        <v>41315</v>
      </c>
      <c r="I3274">
        <v>29113</v>
      </c>
      <c r="J3274">
        <v>189652</v>
      </c>
      <c r="K3274">
        <v>442892</v>
      </c>
      <c r="L3274">
        <v>258389</v>
      </c>
      <c r="M3274">
        <v>1129315</v>
      </c>
      <c r="N3274" s="6" t="str">
        <f t="shared" si="51"/>
        <v>A3_R1_C2Provence-Alpes-Côte d'Azur2020_2035RésineuxPrivé</v>
      </c>
    </row>
    <row r="3275" spans="1:14" x14ac:dyDescent="0.3">
      <c r="A3275" t="s">
        <v>226</v>
      </c>
      <c r="B3275" t="s">
        <v>26</v>
      </c>
      <c r="C3275" t="s">
        <v>214</v>
      </c>
      <c r="D3275" t="s">
        <v>115</v>
      </c>
      <c r="E3275" t="s">
        <v>113</v>
      </c>
      <c r="F3275">
        <v>200182</v>
      </c>
      <c r="G3275">
        <v>121924</v>
      </c>
      <c r="H3275">
        <v>60956</v>
      </c>
      <c r="I3275">
        <v>18955</v>
      </c>
      <c r="J3275">
        <v>101583</v>
      </c>
      <c r="K3275">
        <v>324033</v>
      </c>
      <c r="L3275">
        <v>203856</v>
      </c>
      <c r="M3275">
        <v>801868</v>
      </c>
      <c r="N3275" s="6" t="str">
        <f t="shared" si="51"/>
        <v>A3_R1_C2Provence-Alpes-Côte d'Azur2020_2035RésineuxPublic</v>
      </c>
    </row>
    <row r="3276" spans="1:14" x14ac:dyDescent="0.3">
      <c r="A3276" t="s">
        <v>226</v>
      </c>
      <c r="B3276" t="s">
        <v>26</v>
      </c>
      <c r="C3276" t="s">
        <v>214</v>
      </c>
      <c r="D3276" t="s">
        <v>114</v>
      </c>
      <c r="E3276" t="s">
        <v>112</v>
      </c>
      <c r="F3276">
        <v>14328</v>
      </c>
      <c r="G3276">
        <v>304425</v>
      </c>
      <c r="H3276">
        <v>13194</v>
      </c>
      <c r="I3276">
        <v>65838</v>
      </c>
      <c r="J3276">
        <v>246105</v>
      </c>
      <c r="K3276">
        <v>270303</v>
      </c>
      <c r="L3276">
        <v>256921</v>
      </c>
      <c r="M3276">
        <v>866784</v>
      </c>
      <c r="N3276" s="6" t="str">
        <f t="shared" si="51"/>
        <v>A3_R1_C2Provence-Alpes-Côte d'Azur2020_2035FeuillusPrivé</v>
      </c>
    </row>
    <row r="3277" spans="1:14" x14ac:dyDescent="0.3">
      <c r="A3277" t="s">
        <v>226</v>
      </c>
      <c r="B3277" t="s">
        <v>26</v>
      </c>
      <c r="C3277" t="s">
        <v>214</v>
      </c>
      <c r="D3277" t="s">
        <v>114</v>
      </c>
      <c r="E3277" t="s">
        <v>113</v>
      </c>
      <c r="F3277">
        <v>5431</v>
      </c>
      <c r="G3277">
        <v>94480</v>
      </c>
      <c r="H3277">
        <v>2920</v>
      </c>
      <c r="I3277">
        <v>19996</v>
      </c>
      <c r="J3277">
        <v>110749</v>
      </c>
      <c r="K3277">
        <v>84113</v>
      </c>
      <c r="L3277">
        <v>75766</v>
      </c>
      <c r="M3277">
        <v>324631</v>
      </c>
      <c r="N3277" s="6" t="str">
        <f t="shared" si="51"/>
        <v>A3_R1_C2Provence-Alpes-Côte d'Azur2020_2035FeuillusPublic</v>
      </c>
    </row>
    <row r="3278" spans="1:14" x14ac:dyDescent="0.3">
      <c r="A3278" t="s">
        <v>226</v>
      </c>
      <c r="B3278" t="s">
        <v>26</v>
      </c>
      <c r="C3278" t="s">
        <v>215</v>
      </c>
      <c r="D3278" t="s">
        <v>115</v>
      </c>
      <c r="E3278" t="s">
        <v>112</v>
      </c>
      <c r="F3278">
        <v>280066</v>
      </c>
      <c r="G3278">
        <v>235765</v>
      </c>
      <c r="H3278">
        <v>89908</v>
      </c>
      <c r="I3278">
        <v>685</v>
      </c>
      <c r="J3278">
        <v>91566</v>
      </c>
      <c r="K3278">
        <v>502099</v>
      </c>
      <c r="L3278">
        <v>427267</v>
      </c>
      <c r="M3278">
        <v>1102117</v>
      </c>
      <c r="N3278" s="6" t="str">
        <f t="shared" si="51"/>
        <v>A3_R1_C2Provence-Alpes-Côte d'Azur2035_2050RésineuxPrivé</v>
      </c>
    </row>
    <row r="3279" spans="1:14" x14ac:dyDescent="0.3">
      <c r="A3279" t="s">
        <v>226</v>
      </c>
      <c r="B3279" t="s">
        <v>26</v>
      </c>
      <c r="C3279" t="s">
        <v>215</v>
      </c>
      <c r="D3279" t="s">
        <v>115</v>
      </c>
      <c r="E3279" t="s">
        <v>113</v>
      </c>
      <c r="F3279">
        <v>248816</v>
      </c>
      <c r="G3279">
        <v>139344</v>
      </c>
      <c r="H3279">
        <v>98843</v>
      </c>
      <c r="I3279">
        <v>830</v>
      </c>
      <c r="J3279">
        <v>50546</v>
      </c>
      <c r="K3279">
        <v>390943</v>
      </c>
      <c r="L3279">
        <v>255771</v>
      </c>
      <c r="M3279">
        <v>771935</v>
      </c>
      <c r="N3279" s="6" t="str">
        <f t="shared" si="51"/>
        <v>A3_R1_C2Provence-Alpes-Côte d'Azur2035_2050RésineuxPublic</v>
      </c>
    </row>
    <row r="3280" spans="1:14" x14ac:dyDescent="0.3">
      <c r="A3280" t="s">
        <v>226</v>
      </c>
      <c r="B3280" t="s">
        <v>26</v>
      </c>
      <c r="C3280" t="s">
        <v>215</v>
      </c>
      <c r="D3280" t="s">
        <v>114</v>
      </c>
      <c r="E3280" t="s">
        <v>112</v>
      </c>
      <c r="F3280">
        <v>19357</v>
      </c>
      <c r="G3280">
        <v>320778</v>
      </c>
      <c r="H3280">
        <v>32706</v>
      </c>
      <c r="I3280">
        <v>0</v>
      </c>
      <c r="J3280">
        <v>181088</v>
      </c>
      <c r="K3280">
        <v>287187</v>
      </c>
      <c r="L3280">
        <v>448200</v>
      </c>
      <c r="M3280">
        <v>988425</v>
      </c>
      <c r="N3280" s="6" t="str">
        <f t="shared" si="51"/>
        <v>A3_R1_C2Provence-Alpes-Côte d'Azur2035_2050FeuillusPrivé</v>
      </c>
    </row>
    <row r="3281" spans="1:14" x14ac:dyDescent="0.3">
      <c r="A3281" t="s">
        <v>226</v>
      </c>
      <c r="B3281" t="s">
        <v>26</v>
      </c>
      <c r="C3281" t="s">
        <v>215</v>
      </c>
      <c r="D3281" t="s">
        <v>114</v>
      </c>
      <c r="E3281" t="s">
        <v>113</v>
      </c>
      <c r="F3281">
        <v>6358</v>
      </c>
      <c r="G3281">
        <v>94578</v>
      </c>
      <c r="H3281">
        <v>6305</v>
      </c>
      <c r="I3281">
        <v>0</v>
      </c>
      <c r="J3281">
        <v>87786</v>
      </c>
      <c r="K3281">
        <v>86521</v>
      </c>
      <c r="L3281">
        <v>124188</v>
      </c>
      <c r="M3281">
        <v>334202</v>
      </c>
      <c r="N3281" s="6" t="str">
        <f t="shared" si="51"/>
        <v>A3_R1_C2Provence-Alpes-Côte d'Azur2035_2050FeuillusPublic</v>
      </c>
    </row>
    <row r="3282" spans="1:14" x14ac:dyDescent="0.3">
      <c r="A3282" t="s">
        <v>226</v>
      </c>
      <c r="B3282" t="s">
        <v>27</v>
      </c>
      <c r="C3282" t="s">
        <v>214</v>
      </c>
      <c r="D3282" t="s">
        <v>115</v>
      </c>
      <c r="E3282" t="s">
        <v>112</v>
      </c>
      <c r="F3282">
        <v>112801</v>
      </c>
      <c r="G3282">
        <v>105387</v>
      </c>
      <c r="H3282">
        <v>31671</v>
      </c>
      <c r="I3282">
        <v>28952</v>
      </c>
      <c r="J3282">
        <v>176964</v>
      </c>
      <c r="K3282">
        <v>213599</v>
      </c>
      <c r="L3282">
        <v>430658</v>
      </c>
      <c r="M3282">
        <v>1038296</v>
      </c>
      <c r="N3282" s="6" t="str">
        <f t="shared" si="51"/>
        <v>A3_R1_C3Provence-Alpes-Côte d'Azur2020_2035RésineuxPrivé</v>
      </c>
    </row>
    <row r="3283" spans="1:14" x14ac:dyDescent="0.3">
      <c r="A3283" t="s">
        <v>226</v>
      </c>
      <c r="B3283" t="s">
        <v>27</v>
      </c>
      <c r="C3283" t="s">
        <v>214</v>
      </c>
      <c r="D3283" t="s">
        <v>115</v>
      </c>
      <c r="E3283" t="s">
        <v>113</v>
      </c>
      <c r="F3283">
        <v>138653</v>
      </c>
      <c r="G3283">
        <v>87531</v>
      </c>
      <c r="H3283">
        <v>73023</v>
      </c>
      <c r="I3283">
        <v>18853</v>
      </c>
      <c r="J3283">
        <v>71811</v>
      </c>
      <c r="K3283">
        <v>227042</v>
      </c>
      <c r="L3283">
        <v>317135</v>
      </c>
      <c r="M3283">
        <v>739825</v>
      </c>
      <c r="N3283" s="6" t="str">
        <f t="shared" si="51"/>
        <v>A3_R1_C3Provence-Alpes-Côte d'Azur2020_2035RésineuxPublic</v>
      </c>
    </row>
    <row r="3284" spans="1:14" x14ac:dyDescent="0.3">
      <c r="A3284" t="s">
        <v>226</v>
      </c>
      <c r="B3284" t="s">
        <v>27</v>
      </c>
      <c r="C3284" t="s">
        <v>214</v>
      </c>
      <c r="D3284" t="s">
        <v>114</v>
      </c>
      <c r="E3284" t="s">
        <v>112</v>
      </c>
      <c r="F3284">
        <v>8522</v>
      </c>
      <c r="G3284">
        <v>166008</v>
      </c>
      <c r="H3284">
        <v>4790</v>
      </c>
      <c r="I3284">
        <v>65240</v>
      </c>
      <c r="J3284">
        <v>178895</v>
      </c>
      <c r="K3284">
        <v>149164</v>
      </c>
      <c r="L3284">
        <v>418307</v>
      </c>
      <c r="M3284">
        <v>792894</v>
      </c>
      <c r="N3284" s="6" t="str">
        <f t="shared" si="51"/>
        <v>A3_R1_C3Provence-Alpes-Côte d'Azur2020_2035FeuillusPrivé</v>
      </c>
    </row>
    <row r="3285" spans="1:14" x14ac:dyDescent="0.3">
      <c r="A3285" t="s">
        <v>226</v>
      </c>
      <c r="B3285" t="s">
        <v>27</v>
      </c>
      <c r="C3285" t="s">
        <v>214</v>
      </c>
      <c r="D3285" t="s">
        <v>114</v>
      </c>
      <c r="E3285" t="s">
        <v>113</v>
      </c>
      <c r="F3285">
        <v>3471</v>
      </c>
      <c r="G3285">
        <v>63228</v>
      </c>
      <c r="H3285">
        <v>3527</v>
      </c>
      <c r="I3285">
        <v>19959</v>
      </c>
      <c r="J3285">
        <v>87605</v>
      </c>
      <c r="K3285">
        <v>55551</v>
      </c>
      <c r="L3285">
        <v>115270</v>
      </c>
      <c r="M3285">
        <v>299251</v>
      </c>
      <c r="N3285" s="6" t="str">
        <f t="shared" si="51"/>
        <v>A3_R1_C3Provence-Alpes-Côte d'Azur2020_2035FeuillusPublic</v>
      </c>
    </row>
    <row r="3286" spans="1:14" x14ac:dyDescent="0.3">
      <c r="A3286" t="s">
        <v>226</v>
      </c>
      <c r="B3286" t="s">
        <v>27</v>
      </c>
      <c r="C3286" t="s">
        <v>215</v>
      </c>
      <c r="D3286" t="s">
        <v>115</v>
      </c>
      <c r="E3286" t="s">
        <v>112</v>
      </c>
      <c r="F3286">
        <v>156072</v>
      </c>
      <c r="G3286">
        <v>124616</v>
      </c>
      <c r="H3286">
        <v>50655</v>
      </c>
      <c r="I3286">
        <v>566</v>
      </c>
      <c r="J3286">
        <v>98010</v>
      </c>
      <c r="K3286">
        <v>274201</v>
      </c>
      <c r="L3286">
        <v>553094</v>
      </c>
      <c r="M3286">
        <v>1014620</v>
      </c>
      <c r="N3286" s="6" t="str">
        <f t="shared" si="51"/>
        <v>A3_R1_C3Provence-Alpes-Côte d'Azur2035_2050RésineuxPrivé</v>
      </c>
    </row>
    <row r="3287" spans="1:14" x14ac:dyDescent="0.3">
      <c r="A3287" t="s">
        <v>226</v>
      </c>
      <c r="B3287" t="s">
        <v>27</v>
      </c>
      <c r="C3287" t="s">
        <v>215</v>
      </c>
      <c r="D3287" t="s">
        <v>115</v>
      </c>
      <c r="E3287" t="s">
        <v>113</v>
      </c>
      <c r="F3287">
        <v>185012</v>
      </c>
      <c r="G3287">
        <v>97377</v>
      </c>
      <c r="H3287">
        <v>82130</v>
      </c>
      <c r="I3287">
        <v>685</v>
      </c>
      <c r="J3287">
        <v>42648</v>
      </c>
      <c r="K3287">
        <v>285246</v>
      </c>
      <c r="L3287">
        <v>302914</v>
      </c>
      <c r="M3287">
        <v>693168</v>
      </c>
      <c r="N3287" s="6" t="str">
        <f t="shared" si="51"/>
        <v>A3_R1_C3Provence-Alpes-Côte d'Azur2035_2050RésineuxPublic</v>
      </c>
    </row>
    <row r="3288" spans="1:14" x14ac:dyDescent="0.3">
      <c r="A3288" t="s">
        <v>226</v>
      </c>
      <c r="B3288" t="s">
        <v>27</v>
      </c>
      <c r="C3288" t="s">
        <v>215</v>
      </c>
      <c r="D3288" t="s">
        <v>114</v>
      </c>
      <c r="E3288" t="s">
        <v>112</v>
      </c>
      <c r="F3288">
        <v>12389</v>
      </c>
      <c r="G3288">
        <v>165629</v>
      </c>
      <c r="H3288">
        <v>9049</v>
      </c>
      <c r="I3288">
        <v>0</v>
      </c>
      <c r="J3288">
        <v>147411</v>
      </c>
      <c r="K3288">
        <v>150395</v>
      </c>
      <c r="L3288">
        <v>549851</v>
      </c>
      <c r="M3288">
        <v>893388</v>
      </c>
      <c r="N3288" s="6" t="str">
        <f t="shared" si="51"/>
        <v>A3_R1_C3Provence-Alpes-Côte d'Azur2035_2050FeuillusPrivé</v>
      </c>
    </row>
    <row r="3289" spans="1:14" x14ac:dyDescent="0.3">
      <c r="A3289" t="s">
        <v>226</v>
      </c>
      <c r="B3289" t="s">
        <v>27</v>
      </c>
      <c r="C3289" t="s">
        <v>215</v>
      </c>
      <c r="D3289" t="s">
        <v>114</v>
      </c>
      <c r="E3289" t="s">
        <v>113</v>
      </c>
      <c r="F3289">
        <v>3934</v>
      </c>
      <c r="G3289">
        <v>66253</v>
      </c>
      <c r="H3289">
        <v>5672</v>
      </c>
      <c r="I3289">
        <v>0</v>
      </c>
      <c r="J3289">
        <v>64280</v>
      </c>
      <c r="K3289">
        <v>59737</v>
      </c>
      <c r="L3289">
        <v>148067</v>
      </c>
      <c r="M3289">
        <v>298427</v>
      </c>
      <c r="N3289" s="6" t="str">
        <f t="shared" si="51"/>
        <v>A3_R1_C3Provence-Alpes-Côte d'Azur2035_2050FeuillusPublic</v>
      </c>
    </row>
    <row r="3290" spans="1:14" x14ac:dyDescent="0.3">
      <c r="A3290" t="s">
        <v>226</v>
      </c>
      <c r="B3290" t="s">
        <v>28</v>
      </c>
      <c r="C3290" t="s">
        <v>214</v>
      </c>
      <c r="D3290" t="s">
        <v>115</v>
      </c>
      <c r="E3290" t="s">
        <v>112</v>
      </c>
      <c r="F3290">
        <v>249870</v>
      </c>
      <c r="G3290">
        <v>209940</v>
      </c>
      <c r="H3290">
        <v>45962</v>
      </c>
      <c r="I3290">
        <v>2742</v>
      </c>
      <c r="J3290">
        <v>186158</v>
      </c>
      <c r="K3290">
        <v>447808</v>
      </c>
      <c r="L3290">
        <v>252359</v>
      </c>
      <c r="M3290">
        <v>1118693</v>
      </c>
      <c r="N3290" s="6" t="str">
        <f t="shared" si="51"/>
        <v>A3_R2_C1Provence-Alpes-Côte d'Azur2020_2035RésineuxPrivé</v>
      </c>
    </row>
    <row r="3291" spans="1:14" x14ac:dyDescent="0.3">
      <c r="A3291" t="s">
        <v>226</v>
      </c>
      <c r="B3291" t="s">
        <v>28</v>
      </c>
      <c r="C3291" t="s">
        <v>214</v>
      </c>
      <c r="D3291" t="s">
        <v>115</v>
      </c>
      <c r="E3291" t="s">
        <v>113</v>
      </c>
      <c r="F3291">
        <v>207613</v>
      </c>
      <c r="G3291">
        <v>123331</v>
      </c>
      <c r="H3291">
        <v>66328</v>
      </c>
      <c r="I3291">
        <v>3713</v>
      </c>
      <c r="J3291">
        <v>99725</v>
      </c>
      <c r="K3291">
        <v>333609</v>
      </c>
      <c r="L3291">
        <v>196234</v>
      </c>
      <c r="M3291">
        <v>796773</v>
      </c>
      <c r="N3291" s="6" t="str">
        <f t="shared" si="51"/>
        <v>A3_R2_C1Provence-Alpes-Côte d'Azur2020_2035RésineuxPublic</v>
      </c>
    </row>
    <row r="3292" spans="1:14" x14ac:dyDescent="0.3">
      <c r="A3292" t="s">
        <v>226</v>
      </c>
      <c r="B3292" t="s">
        <v>28</v>
      </c>
      <c r="C3292" t="s">
        <v>214</v>
      </c>
      <c r="D3292" t="s">
        <v>114</v>
      </c>
      <c r="E3292" t="s">
        <v>112</v>
      </c>
      <c r="F3292">
        <v>15000</v>
      </c>
      <c r="G3292">
        <v>300241</v>
      </c>
      <c r="H3292">
        <v>16547</v>
      </c>
      <c r="I3292">
        <v>33908</v>
      </c>
      <c r="J3292">
        <v>250288</v>
      </c>
      <c r="K3292">
        <v>266508</v>
      </c>
      <c r="L3292">
        <v>253620</v>
      </c>
      <c r="M3292">
        <v>865845</v>
      </c>
      <c r="N3292" s="6" t="str">
        <f t="shared" si="51"/>
        <v>A3_R2_C1Provence-Alpes-Côte d'Azur2020_2035FeuillusPrivé</v>
      </c>
    </row>
    <row r="3293" spans="1:14" x14ac:dyDescent="0.3">
      <c r="A3293" t="s">
        <v>226</v>
      </c>
      <c r="B3293" t="s">
        <v>28</v>
      </c>
      <c r="C3293" t="s">
        <v>214</v>
      </c>
      <c r="D3293" t="s">
        <v>114</v>
      </c>
      <c r="E3293" t="s">
        <v>113</v>
      </c>
      <c r="F3293">
        <v>4380</v>
      </c>
      <c r="G3293">
        <v>82191</v>
      </c>
      <c r="H3293">
        <v>3192</v>
      </c>
      <c r="I3293">
        <v>1241</v>
      </c>
      <c r="J3293">
        <v>120735</v>
      </c>
      <c r="K3293">
        <v>74376</v>
      </c>
      <c r="L3293">
        <v>75405</v>
      </c>
      <c r="M3293">
        <v>325232</v>
      </c>
      <c r="N3293" s="6" t="str">
        <f t="shared" si="51"/>
        <v>A3_R2_C1Provence-Alpes-Côte d'Azur2020_2035FeuillusPublic</v>
      </c>
    </row>
    <row r="3294" spans="1:14" x14ac:dyDescent="0.3">
      <c r="A3294" t="s">
        <v>226</v>
      </c>
      <c r="B3294" t="s">
        <v>28</v>
      </c>
      <c r="C3294" t="s">
        <v>215</v>
      </c>
      <c r="D3294" t="s">
        <v>115</v>
      </c>
      <c r="E3294" t="s">
        <v>112</v>
      </c>
      <c r="F3294">
        <v>542954</v>
      </c>
      <c r="G3294">
        <v>447175</v>
      </c>
      <c r="H3294">
        <v>114634</v>
      </c>
      <c r="I3294">
        <v>0</v>
      </c>
      <c r="J3294">
        <v>27543</v>
      </c>
      <c r="K3294">
        <v>959188</v>
      </c>
      <c r="L3294">
        <v>160895</v>
      </c>
      <c r="M3294">
        <v>1141542</v>
      </c>
      <c r="N3294" s="6" t="str">
        <f t="shared" si="51"/>
        <v>A3_R2_C1Provence-Alpes-Côte d'Azur2035_2050RésineuxPrivé</v>
      </c>
    </row>
    <row r="3295" spans="1:14" x14ac:dyDescent="0.3">
      <c r="A3295" t="s">
        <v>226</v>
      </c>
      <c r="B3295" t="s">
        <v>28</v>
      </c>
      <c r="C3295" t="s">
        <v>215</v>
      </c>
      <c r="D3295" t="s">
        <v>115</v>
      </c>
      <c r="E3295" t="s">
        <v>113</v>
      </c>
      <c r="F3295">
        <v>274500</v>
      </c>
      <c r="G3295">
        <v>152541</v>
      </c>
      <c r="H3295">
        <v>74863</v>
      </c>
      <c r="I3295">
        <v>0</v>
      </c>
      <c r="J3295">
        <v>97679</v>
      </c>
      <c r="K3295">
        <v>430574</v>
      </c>
      <c r="L3295">
        <v>140820</v>
      </c>
      <c r="M3295">
        <v>822013</v>
      </c>
      <c r="N3295" s="6" t="str">
        <f t="shared" si="51"/>
        <v>A3_R2_C1Provence-Alpes-Côte d'Azur2035_2050RésineuxPublic</v>
      </c>
    </row>
    <row r="3296" spans="1:14" x14ac:dyDescent="0.3">
      <c r="A3296" t="s">
        <v>226</v>
      </c>
      <c r="B3296" t="s">
        <v>28</v>
      </c>
      <c r="C3296" t="s">
        <v>215</v>
      </c>
      <c r="D3296" t="s">
        <v>114</v>
      </c>
      <c r="E3296" t="s">
        <v>112</v>
      </c>
      <c r="F3296">
        <v>32746</v>
      </c>
      <c r="G3296">
        <v>545697</v>
      </c>
      <c r="H3296">
        <v>53600</v>
      </c>
      <c r="I3296">
        <v>0</v>
      </c>
      <c r="J3296">
        <v>232571</v>
      </c>
      <c r="K3296">
        <v>490626</v>
      </c>
      <c r="L3296">
        <v>231378</v>
      </c>
      <c r="M3296">
        <v>1063258</v>
      </c>
      <c r="N3296" s="6" t="str">
        <f t="shared" si="51"/>
        <v>A3_R2_C1Provence-Alpes-Côte d'Azur2035_2050FeuillusPrivé</v>
      </c>
    </row>
    <row r="3297" spans="1:14" x14ac:dyDescent="0.3">
      <c r="A3297" t="s">
        <v>226</v>
      </c>
      <c r="B3297" t="s">
        <v>28</v>
      </c>
      <c r="C3297" t="s">
        <v>215</v>
      </c>
      <c r="D3297" t="s">
        <v>114</v>
      </c>
      <c r="E3297" t="s">
        <v>113</v>
      </c>
      <c r="F3297">
        <v>9136</v>
      </c>
      <c r="G3297">
        <v>120879</v>
      </c>
      <c r="H3297">
        <v>5110</v>
      </c>
      <c r="I3297">
        <v>0</v>
      </c>
      <c r="J3297">
        <v>127860</v>
      </c>
      <c r="K3297">
        <v>111804</v>
      </c>
      <c r="L3297">
        <v>70196</v>
      </c>
      <c r="M3297">
        <v>364570</v>
      </c>
      <c r="N3297" s="6" t="str">
        <f t="shared" si="51"/>
        <v>A3_R2_C1Provence-Alpes-Côte d'Azur2035_2050FeuillusPublic</v>
      </c>
    </row>
    <row r="3298" spans="1:14" x14ac:dyDescent="0.3">
      <c r="A3298" t="s">
        <v>226</v>
      </c>
      <c r="B3298" t="s">
        <v>29</v>
      </c>
      <c r="C3298" t="s">
        <v>214</v>
      </c>
      <c r="D3298" t="s">
        <v>115</v>
      </c>
      <c r="E3298" t="s">
        <v>112</v>
      </c>
      <c r="F3298">
        <v>249870</v>
      </c>
      <c r="G3298">
        <v>209940</v>
      </c>
      <c r="H3298">
        <v>45962</v>
      </c>
      <c r="I3298">
        <v>2742</v>
      </c>
      <c r="J3298">
        <v>186158</v>
      </c>
      <c r="K3298">
        <v>447808</v>
      </c>
      <c r="L3298">
        <v>252359</v>
      </c>
      <c r="M3298">
        <v>1118693</v>
      </c>
      <c r="N3298" s="6" t="str">
        <f t="shared" si="51"/>
        <v>A3_R2_C2Provence-Alpes-Côte d'Azur2020_2035RésineuxPrivé</v>
      </c>
    </row>
    <row r="3299" spans="1:14" x14ac:dyDescent="0.3">
      <c r="A3299" t="s">
        <v>226</v>
      </c>
      <c r="B3299" t="s">
        <v>29</v>
      </c>
      <c r="C3299" t="s">
        <v>214</v>
      </c>
      <c r="D3299" t="s">
        <v>115</v>
      </c>
      <c r="E3299" t="s">
        <v>113</v>
      </c>
      <c r="F3299">
        <v>207613</v>
      </c>
      <c r="G3299">
        <v>123331</v>
      </c>
      <c r="H3299">
        <v>66328</v>
      </c>
      <c r="I3299">
        <v>3713</v>
      </c>
      <c r="J3299">
        <v>99725</v>
      </c>
      <c r="K3299">
        <v>333609</v>
      </c>
      <c r="L3299">
        <v>196234</v>
      </c>
      <c r="M3299">
        <v>796773</v>
      </c>
      <c r="N3299" s="6" t="str">
        <f t="shared" si="51"/>
        <v>A3_R2_C2Provence-Alpes-Côte d'Azur2020_2035RésineuxPublic</v>
      </c>
    </row>
    <row r="3300" spans="1:14" x14ac:dyDescent="0.3">
      <c r="A3300" t="s">
        <v>226</v>
      </c>
      <c r="B3300" t="s">
        <v>29</v>
      </c>
      <c r="C3300" t="s">
        <v>214</v>
      </c>
      <c r="D3300" t="s">
        <v>114</v>
      </c>
      <c r="E3300" t="s">
        <v>112</v>
      </c>
      <c r="F3300">
        <v>15000</v>
      </c>
      <c r="G3300">
        <v>300241</v>
      </c>
      <c r="H3300">
        <v>16547</v>
      </c>
      <c r="I3300">
        <v>33908</v>
      </c>
      <c r="J3300">
        <v>250288</v>
      </c>
      <c r="K3300">
        <v>266508</v>
      </c>
      <c r="L3300">
        <v>253620</v>
      </c>
      <c r="M3300">
        <v>865845</v>
      </c>
      <c r="N3300" s="6" t="str">
        <f t="shared" si="51"/>
        <v>A3_R2_C2Provence-Alpes-Côte d'Azur2020_2035FeuillusPrivé</v>
      </c>
    </row>
    <row r="3301" spans="1:14" x14ac:dyDescent="0.3">
      <c r="A3301" t="s">
        <v>226</v>
      </c>
      <c r="B3301" t="s">
        <v>29</v>
      </c>
      <c r="C3301" t="s">
        <v>214</v>
      </c>
      <c r="D3301" t="s">
        <v>114</v>
      </c>
      <c r="E3301" t="s">
        <v>113</v>
      </c>
      <c r="F3301">
        <v>4380</v>
      </c>
      <c r="G3301">
        <v>82191</v>
      </c>
      <c r="H3301">
        <v>3192</v>
      </c>
      <c r="I3301">
        <v>1241</v>
      </c>
      <c r="J3301">
        <v>120735</v>
      </c>
      <c r="K3301">
        <v>74376</v>
      </c>
      <c r="L3301">
        <v>75405</v>
      </c>
      <c r="M3301">
        <v>325232</v>
      </c>
      <c r="N3301" s="6" t="str">
        <f t="shared" si="51"/>
        <v>A3_R2_C2Provence-Alpes-Côte d'Azur2020_2035FeuillusPublic</v>
      </c>
    </row>
    <row r="3302" spans="1:14" x14ac:dyDescent="0.3">
      <c r="A3302" t="s">
        <v>226</v>
      </c>
      <c r="B3302" t="s">
        <v>29</v>
      </c>
      <c r="C3302" t="s">
        <v>215</v>
      </c>
      <c r="D3302" t="s">
        <v>115</v>
      </c>
      <c r="E3302" t="s">
        <v>112</v>
      </c>
      <c r="F3302">
        <v>244790</v>
      </c>
      <c r="G3302">
        <v>208799</v>
      </c>
      <c r="H3302">
        <v>70531</v>
      </c>
      <c r="I3302">
        <v>0</v>
      </c>
      <c r="J3302">
        <v>95696</v>
      </c>
      <c r="K3302">
        <v>441172</v>
      </c>
      <c r="L3302">
        <v>448934</v>
      </c>
      <c r="M3302">
        <v>1070199</v>
      </c>
      <c r="N3302" s="6" t="str">
        <f t="shared" si="51"/>
        <v>A3_R2_C2Provence-Alpes-Côte d'Azur2035_2050RésineuxPrivé</v>
      </c>
    </row>
    <row r="3303" spans="1:14" x14ac:dyDescent="0.3">
      <c r="A3303" t="s">
        <v>226</v>
      </c>
      <c r="B3303" t="s">
        <v>29</v>
      </c>
      <c r="C3303" t="s">
        <v>215</v>
      </c>
      <c r="D3303" t="s">
        <v>115</v>
      </c>
      <c r="E3303" t="s">
        <v>113</v>
      </c>
      <c r="F3303">
        <v>240491</v>
      </c>
      <c r="G3303">
        <v>132373</v>
      </c>
      <c r="H3303">
        <v>82049</v>
      </c>
      <c r="I3303">
        <v>0</v>
      </c>
      <c r="J3303">
        <v>43517</v>
      </c>
      <c r="K3303">
        <v>375714</v>
      </c>
      <c r="L3303">
        <v>273615</v>
      </c>
      <c r="M3303">
        <v>755929</v>
      </c>
      <c r="N3303" s="6" t="str">
        <f t="shared" si="51"/>
        <v>A3_R2_C2Provence-Alpes-Côte d'Azur2035_2050RésineuxPublic</v>
      </c>
    </row>
    <row r="3304" spans="1:14" x14ac:dyDescent="0.3">
      <c r="A3304" t="s">
        <v>226</v>
      </c>
      <c r="B3304" t="s">
        <v>29</v>
      </c>
      <c r="C3304" t="s">
        <v>215</v>
      </c>
      <c r="D3304" t="s">
        <v>114</v>
      </c>
      <c r="E3304" t="s">
        <v>112</v>
      </c>
      <c r="F3304">
        <v>17409</v>
      </c>
      <c r="G3304">
        <v>287400</v>
      </c>
      <c r="H3304">
        <v>27071</v>
      </c>
      <c r="I3304">
        <v>0</v>
      </c>
      <c r="J3304">
        <v>197613</v>
      </c>
      <c r="K3304">
        <v>257646</v>
      </c>
      <c r="L3304">
        <v>456377</v>
      </c>
      <c r="M3304">
        <v>987947</v>
      </c>
      <c r="N3304" s="6" t="str">
        <f t="shared" si="51"/>
        <v>A3_R2_C2Provence-Alpes-Côte d'Azur2035_2050FeuillusPrivé</v>
      </c>
    </row>
    <row r="3305" spans="1:14" x14ac:dyDescent="0.3">
      <c r="A3305" t="s">
        <v>226</v>
      </c>
      <c r="B3305" t="s">
        <v>29</v>
      </c>
      <c r="C3305" t="s">
        <v>215</v>
      </c>
      <c r="D3305" t="s">
        <v>114</v>
      </c>
      <c r="E3305" t="s">
        <v>113</v>
      </c>
      <c r="F3305">
        <v>6072</v>
      </c>
      <c r="G3305">
        <v>89542</v>
      </c>
      <c r="H3305">
        <v>5549</v>
      </c>
      <c r="I3305">
        <v>0</v>
      </c>
      <c r="J3305">
        <v>92457</v>
      </c>
      <c r="K3305">
        <v>81724</v>
      </c>
      <c r="L3305">
        <v>123719</v>
      </c>
      <c r="M3305">
        <v>335289</v>
      </c>
      <c r="N3305" s="6" t="str">
        <f t="shared" si="51"/>
        <v>A3_R2_C2Provence-Alpes-Côte d'Azur2035_2050FeuillusPublic</v>
      </c>
    </row>
    <row r="3306" spans="1:14" x14ac:dyDescent="0.3">
      <c r="A3306" t="s">
        <v>226</v>
      </c>
      <c r="B3306" t="s">
        <v>30</v>
      </c>
      <c r="C3306" t="s">
        <v>214</v>
      </c>
      <c r="D3306" t="s">
        <v>115</v>
      </c>
      <c r="E3306" t="s">
        <v>112</v>
      </c>
      <c r="F3306">
        <v>116959</v>
      </c>
      <c r="G3306">
        <v>99488</v>
      </c>
      <c r="H3306">
        <v>32898</v>
      </c>
      <c r="I3306">
        <v>2550</v>
      </c>
      <c r="J3306">
        <v>174937</v>
      </c>
      <c r="K3306">
        <v>211655</v>
      </c>
      <c r="L3306">
        <v>428812</v>
      </c>
      <c r="M3306">
        <v>1028570</v>
      </c>
      <c r="N3306" s="6" t="str">
        <f t="shared" si="51"/>
        <v>A3_R2_C3Provence-Alpes-Côte d'Azur2020_2035RésineuxPrivé</v>
      </c>
    </row>
    <row r="3307" spans="1:14" x14ac:dyDescent="0.3">
      <c r="A3307" t="s">
        <v>226</v>
      </c>
      <c r="B3307" t="s">
        <v>30</v>
      </c>
      <c r="C3307" t="s">
        <v>214</v>
      </c>
      <c r="D3307" t="s">
        <v>115</v>
      </c>
      <c r="E3307" t="s">
        <v>113</v>
      </c>
      <c r="F3307">
        <v>136938</v>
      </c>
      <c r="G3307">
        <v>81276</v>
      </c>
      <c r="H3307">
        <v>73970</v>
      </c>
      <c r="I3307">
        <v>3687</v>
      </c>
      <c r="J3307">
        <v>73458</v>
      </c>
      <c r="K3307">
        <v>219955</v>
      </c>
      <c r="L3307">
        <v>317067</v>
      </c>
      <c r="M3307">
        <v>735112</v>
      </c>
      <c r="N3307" s="6" t="str">
        <f t="shared" si="51"/>
        <v>A3_R2_C3Provence-Alpes-Côte d'Azur2020_2035RésineuxPublic</v>
      </c>
    </row>
    <row r="3308" spans="1:14" x14ac:dyDescent="0.3">
      <c r="A3308" t="s">
        <v>226</v>
      </c>
      <c r="B3308" t="s">
        <v>30</v>
      </c>
      <c r="C3308" t="s">
        <v>214</v>
      </c>
      <c r="D3308" t="s">
        <v>114</v>
      </c>
      <c r="E3308" t="s">
        <v>112</v>
      </c>
      <c r="F3308">
        <v>8617</v>
      </c>
      <c r="G3308">
        <v>148261</v>
      </c>
      <c r="H3308">
        <v>5095</v>
      </c>
      <c r="I3308">
        <v>33646</v>
      </c>
      <c r="J3308">
        <v>190075</v>
      </c>
      <c r="K3308">
        <v>133668</v>
      </c>
      <c r="L3308">
        <v>418529</v>
      </c>
      <c r="M3308">
        <v>793145</v>
      </c>
      <c r="N3308" s="6" t="str">
        <f t="shared" si="51"/>
        <v>A3_R2_C3Provence-Alpes-Côte d'Azur2020_2035FeuillusPrivé</v>
      </c>
    </row>
    <row r="3309" spans="1:14" x14ac:dyDescent="0.3">
      <c r="A3309" t="s">
        <v>226</v>
      </c>
      <c r="B3309" t="s">
        <v>30</v>
      </c>
      <c r="C3309" t="s">
        <v>214</v>
      </c>
      <c r="D3309" t="s">
        <v>114</v>
      </c>
      <c r="E3309" t="s">
        <v>113</v>
      </c>
      <c r="F3309">
        <v>2356</v>
      </c>
      <c r="G3309">
        <v>54511</v>
      </c>
      <c r="H3309">
        <v>3547</v>
      </c>
      <c r="I3309">
        <v>1251</v>
      </c>
      <c r="J3309">
        <v>94593</v>
      </c>
      <c r="K3309">
        <v>48562</v>
      </c>
      <c r="L3309">
        <v>115302</v>
      </c>
      <c r="M3309">
        <v>299615</v>
      </c>
      <c r="N3309" s="6" t="str">
        <f t="shared" si="51"/>
        <v>A3_R2_C3Provence-Alpes-Côte d'Azur2020_2035FeuillusPublic</v>
      </c>
    </row>
    <row r="3310" spans="1:14" x14ac:dyDescent="0.3">
      <c r="A3310" t="s">
        <v>226</v>
      </c>
      <c r="B3310" t="s">
        <v>30</v>
      </c>
      <c r="C3310" t="s">
        <v>215</v>
      </c>
      <c r="D3310" t="s">
        <v>115</v>
      </c>
      <c r="E3310" t="s">
        <v>112</v>
      </c>
      <c r="F3310">
        <v>143661</v>
      </c>
      <c r="G3310">
        <v>116807</v>
      </c>
      <c r="H3310">
        <v>47908</v>
      </c>
      <c r="I3310">
        <v>0</v>
      </c>
      <c r="J3310">
        <v>95346</v>
      </c>
      <c r="K3310">
        <v>254429</v>
      </c>
      <c r="L3310">
        <v>550915</v>
      </c>
      <c r="M3310">
        <v>983209</v>
      </c>
      <c r="N3310" s="6" t="str">
        <f t="shared" si="51"/>
        <v>A3_R2_C3Provence-Alpes-Côte d'Azur2035_2050RésineuxPrivé</v>
      </c>
    </row>
    <row r="3311" spans="1:14" x14ac:dyDescent="0.3">
      <c r="A3311" t="s">
        <v>226</v>
      </c>
      <c r="B3311" t="s">
        <v>30</v>
      </c>
      <c r="C3311" t="s">
        <v>215</v>
      </c>
      <c r="D3311" t="s">
        <v>115</v>
      </c>
      <c r="E3311" t="s">
        <v>113</v>
      </c>
      <c r="F3311">
        <v>170573</v>
      </c>
      <c r="G3311">
        <v>90276</v>
      </c>
      <c r="H3311">
        <v>80553</v>
      </c>
      <c r="I3311">
        <v>0</v>
      </c>
      <c r="J3311">
        <v>44114</v>
      </c>
      <c r="K3311">
        <v>263415</v>
      </c>
      <c r="L3311">
        <v>307331</v>
      </c>
      <c r="M3311">
        <v>680163</v>
      </c>
      <c r="N3311" s="6" t="str">
        <f t="shared" si="51"/>
        <v>A3_R2_C3Provence-Alpes-Côte d'Azur2035_2050RésineuxPublic</v>
      </c>
    </row>
    <row r="3312" spans="1:14" x14ac:dyDescent="0.3">
      <c r="A3312" t="s">
        <v>226</v>
      </c>
      <c r="B3312" t="s">
        <v>30</v>
      </c>
      <c r="C3312" t="s">
        <v>215</v>
      </c>
      <c r="D3312" t="s">
        <v>114</v>
      </c>
      <c r="E3312" t="s">
        <v>112</v>
      </c>
      <c r="F3312">
        <v>12076</v>
      </c>
      <c r="G3312">
        <v>161050</v>
      </c>
      <c r="H3312">
        <v>8640</v>
      </c>
      <c r="I3312">
        <v>0</v>
      </c>
      <c r="J3312">
        <v>149343</v>
      </c>
      <c r="K3312">
        <v>146365</v>
      </c>
      <c r="L3312">
        <v>552531</v>
      </c>
      <c r="M3312">
        <v>892475</v>
      </c>
      <c r="N3312" s="6" t="str">
        <f t="shared" si="51"/>
        <v>A3_R2_C3Provence-Alpes-Côte d'Azur2035_2050FeuillusPrivé</v>
      </c>
    </row>
    <row r="3313" spans="1:14" x14ac:dyDescent="0.3">
      <c r="A3313" t="s">
        <v>226</v>
      </c>
      <c r="B3313" t="s">
        <v>30</v>
      </c>
      <c r="C3313" t="s">
        <v>215</v>
      </c>
      <c r="D3313" t="s">
        <v>114</v>
      </c>
      <c r="E3313" t="s">
        <v>113</v>
      </c>
      <c r="F3313">
        <v>3712</v>
      </c>
      <c r="G3313">
        <v>63690</v>
      </c>
      <c r="H3313">
        <v>5650</v>
      </c>
      <c r="I3313">
        <v>0</v>
      </c>
      <c r="J3313">
        <v>65204</v>
      </c>
      <c r="K3313">
        <v>57184</v>
      </c>
      <c r="L3313">
        <v>148868</v>
      </c>
      <c r="M3313">
        <v>297767</v>
      </c>
      <c r="N3313" s="6" t="str">
        <f t="shared" si="51"/>
        <v>A3_R2_C3Provence-Alpes-Côte d'Azur2035_2050FeuillusPublic</v>
      </c>
    </row>
    <row r="3314" spans="1:14" x14ac:dyDescent="0.3">
      <c r="A3314" t="s">
        <v>226</v>
      </c>
      <c r="B3314" t="s">
        <v>31</v>
      </c>
      <c r="C3314" t="s">
        <v>214</v>
      </c>
      <c r="D3314" t="s">
        <v>115</v>
      </c>
      <c r="E3314" t="s">
        <v>112</v>
      </c>
      <c r="F3314">
        <v>138974</v>
      </c>
      <c r="G3314">
        <v>124105</v>
      </c>
      <c r="H3314">
        <v>24980</v>
      </c>
      <c r="I3314">
        <v>28899</v>
      </c>
      <c r="J3314">
        <v>258256</v>
      </c>
      <c r="K3314">
        <v>257282</v>
      </c>
      <c r="L3314">
        <v>277914</v>
      </c>
      <c r="M3314">
        <v>1135161</v>
      </c>
      <c r="N3314" s="6" t="str">
        <f t="shared" si="51"/>
        <v>B1_R1_C1Provence-Alpes-Côte d'Azur2020_2035RésineuxPrivé</v>
      </c>
    </row>
    <row r="3315" spans="1:14" x14ac:dyDescent="0.3">
      <c r="A3315" t="s">
        <v>226</v>
      </c>
      <c r="B3315" t="s">
        <v>31</v>
      </c>
      <c r="C3315" t="s">
        <v>214</v>
      </c>
      <c r="D3315" t="s">
        <v>115</v>
      </c>
      <c r="E3315" t="s">
        <v>113</v>
      </c>
      <c r="F3315">
        <v>167473</v>
      </c>
      <c r="G3315">
        <v>101848</v>
      </c>
      <c r="H3315">
        <v>53821</v>
      </c>
      <c r="I3315">
        <v>19000</v>
      </c>
      <c r="J3315">
        <v>118524</v>
      </c>
      <c r="K3315">
        <v>271149</v>
      </c>
      <c r="L3315">
        <v>210874</v>
      </c>
      <c r="M3315">
        <v>801816</v>
      </c>
      <c r="N3315" s="6" t="str">
        <f t="shared" si="51"/>
        <v>B1_R1_C1Provence-Alpes-Côte d'Azur2020_2035RésineuxPublic</v>
      </c>
    </row>
    <row r="3316" spans="1:14" x14ac:dyDescent="0.3">
      <c r="A3316" t="s">
        <v>226</v>
      </c>
      <c r="B3316" t="s">
        <v>31</v>
      </c>
      <c r="C3316" t="s">
        <v>214</v>
      </c>
      <c r="D3316" t="s">
        <v>114</v>
      </c>
      <c r="E3316" t="s">
        <v>112</v>
      </c>
      <c r="F3316">
        <v>9864</v>
      </c>
      <c r="G3316">
        <v>196255</v>
      </c>
      <c r="H3316">
        <v>3658</v>
      </c>
      <c r="I3316">
        <v>65103</v>
      </c>
      <c r="J3316">
        <v>307667</v>
      </c>
      <c r="K3316">
        <v>175971</v>
      </c>
      <c r="L3316">
        <v>267053</v>
      </c>
      <c r="M3316">
        <v>869714</v>
      </c>
      <c r="N3316" s="6" t="str">
        <f t="shared" si="51"/>
        <v>B1_R1_C1Provence-Alpes-Côte d'Azur2020_2035FeuillusPrivé</v>
      </c>
    </row>
    <row r="3317" spans="1:14" x14ac:dyDescent="0.3">
      <c r="A3317" t="s">
        <v>226</v>
      </c>
      <c r="B3317" t="s">
        <v>31</v>
      </c>
      <c r="C3317" t="s">
        <v>214</v>
      </c>
      <c r="D3317" t="s">
        <v>114</v>
      </c>
      <c r="E3317" t="s">
        <v>113</v>
      </c>
      <c r="F3317">
        <v>4008</v>
      </c>
      <c r="G3317">
        <v>71176</v>
      </c>
      <c r="H3317">
        <v>2454</v>
      </c>
      <c r="I3317">
        <v>20084</v>
      </c>
      <c r="J3317">
        <v>124978</v>
      </c>
      <c r="K3317">
        <v>62846</v>
      </c>
      <c r="L3317">
        <v>76641</v>
      </c>
      <c r="M3317">
        <v>325785</v>
      </c>
      <c r="N3317" s="6" t="str">
        <f t="shared" si="51"/>
        <v>B1_R1_C1Provence-Alpes-Côte d'Azur2020_2035FeuillusPublic</v>
      </c>
    </row>
    <row r="3318" spans="1:14" x14ac:dyDescent="0.3">
      <c r="A3318" t="s">
        <v>226</v>
      </c>
      <c r="B3318" t="s">
        <v>31</v>
      </c>
      <c r="C3318" t="s">
        <v>215</v>
      </c>
      <c r="D3318" t="s">
        <v>115</v>
      </c>
      <c r="E3318" t="s">
        <v>112</v>
      </c>
      <c r="F3318">
        <v>171122</v>
      </c>
      <c r="G3318">
        <v>137839</v>
      </c>
      <c r="H3318">
        <v>25536</v>
      </c>
      <c r="I3318">
        <v>703</v>
      </c>
      <c r="J3318">
        <v>293380</v>
      </c>
      <c r="K3318">
        <v>301397</v>
      </c>
      <c r="L3318">
        <v>287980</v>
      </c>
      <c r="M3318">
        <v>1269647</v>
      </c>
      <c r="N3318" s="6" t="str">
        <f t="shared" si="51"/>
        <v>B1_R1_C1Provence-Alpes-Côte d'Azur2035_2050RésineuxPrivé</v>
      </c>
    </row>
    <row r="3319" spans="1:14" x14ac:dyDescent="0.3">
      <c r="A3319" t="s">
        <v>226</v>
      </c>
      <c r="B3319" t="s">
        <v>31</v>
      </c>
      <c r="C3319" t="s">
        <v>215</v>
      </c>
      <c r="D3319" t="s">
        <v>115</v>
      </c>
      <c r="E3319" t="s">
        <v>113</v>
      </c>
      <c r="F3319">
        <v>200304</v>
      </c>
      <c r="G3319">
        <v>105415</v>
      </c>
      <c r="H3319">
        <v>45534</v>
      </c>
      <c r="I3319">
        <v>850</v>
      </c>
      <c r="J3319">
        <v>136306</v>
      </c>
      <c r="K3319">
        <v>309001</v>
      </c>
      <c r="L3319">
        <v>182595</v>
      </c>
      <c r="M3319">
        <v>848005</v>
      </c>
      <c r="N3319" s="6" t="str">
        <f t="shared" si="51"/>
        <v>B1_R1_C1Provence-Alpes-Côte d'Azur2035_2050RésineuxPublic</v>
      </c>
    </row>
    <row r="3320" spans="1:14" x14ac:dyDescent="0.3">
      <c r="A3320" t="s">
        <v>226</v>
      </c>
      <c r="B3320" t="s">
        <v>31</v>
      </c>
      <c r="C3320" t="s">
        <v>215</v>
      </c>
      <c r="D3320" t="s">
        <v>114</v>
      </c>
      <c r="E3320" t="s">
        <v>112</v>
      </c>
      <c r="F3320">
        <v>13897</v>
      </c>
      <c r="G3320">
        <v>195915</v>
      </c>
      <c r="H3320">
        <v>5343</v>
      </c>
      <c r="I3320">
        <v>0</v>
      </c>
      <c r="J3320">
        <v>439781</v>
      </c>
      <c r="K3320">
        <v>177525</v>
      </c>
      <c r="L3320">
        <v>301871</v>
      </c>
      <c r="M3320">
        <v>1121662</v>
      </c>
      <c r="N3320" s="6" t="str">
        <f t="shared" si="51"/>
        <v>B1_R1_C1Provence-Alpes-Côte d'Azur2035_2050FeuillusPrivé</v>
      </c>
    </row>
    <row r="3321" spans="1:14" x14ac:dyDescent="0.3">
      <c r="A3321" t="s">
        <v>226</v>
      </c>
      <c r="B3321" t="s">
        <v>31</v>
      </c>
      <c r="C3321" t="s">
        <v>215</v>
      </c>
      <c r="D3321" t="s">
        <v>114</v>
      </c>
      <c r="E3321" t="s">
        <v>113</v>
      </c>
      <c r="F3321">
        <v>4614</v>
      </c>
      <c r="G3321">
        <v>76196</v>
      </c>
      <c r="H3321">
        <v>2606</v>
      </c>
      <c r="I3321">
        <v>0</v>
      </c>
      <c r="J3321">
        <v>157221</v>
      </c>
      <c r="K3321">
        <v>68758</v>
      </c>
      <c r="L3321">
        <v>75149</v>
      </c>
      <c r="M3321">
        <v>375331</v>
      </c>
      <c r="N3321" s="6" t="str">
        <f t="shared" si="51"/>
        <v>B1_R1_C1Provence-Alpes-Côte d'Azur2035_2050FeuillusPublic</v>
      </c>
    </row>
    <row r="3322" spans="1:14" x14ac:dyDescent="0.3">
      <c r="A3322" t="s">
        <v>226</v>
      </c>
      <c r="B3322" t="s">
        <v>33</v>
      </c>
      <c r="C3322" t="s">
        <v>214</v>
      </c>
      <c r="D3322" t="s">
        <v>115</v>
      </c>
      <c r="E3322" t="s">
        <v>112</v>
      </c>
      <c r="F3322">
        <v>142929</v>
      </c>
      <c r="G3322">
        <v>127431</v>
      </c>
      <c r="H3322">
        <v>26206</v>
      </c>
      <c r="I3322">
        <v>28899</v>
      </c>
      <c r="J3322">
        <v>255932</v>
      </c>
      <c r="K3322">
        <v>264288</v>
      </c>
      <c r="L3322">
        <v>276557</v>
      </c>
      <c r="M3322">
        <v>1134847</v>
      </c>
      <c r="N3322" s="6" t="str">
        <f t="shared" si="51"/>
        <v>B1_R1_C2Provence-Alpes-Côte d'Azur2020_2035RésineuxPrivé</v>
      </c>
    </row>
    <row r="3323" spans="1:14" x14ac:dyDescent="0.3">
      <c r="A3323" t="s">
        <v>226</v>
      </c>
      <c r="B3323" t="s">
        <v>33</v>
      </c>
      <c r="C3323" t="s">
        <v>214</v>
      </c>
      <c r="D3323" t="s">
        <v>115</v>
      </c>
      <c r="E3323" t="s">
        <v>113</v>
      </c>
      <c r="F3323">
        <v>167760</v>
      </c>
      <c r="G3323">
        <v>102416</v>
      </c>
      <c r="H3323">
        <v>54382</v>
      </c>
      <c r="I3323">
        <v>19000</v>
      </c>
      <c r="J3323">
        <v>118406</v>
      </c>
      <c r="K3323">
        <v>271945</v>
      </c>
      <c r="L3323">
        <v>210292</v>
      </c>
      <c r="M3323">
        <v>801802</v>
      </c>
      <c r="N3323" s="6" t="str">
        <f t="shared" si="51"/>
        <v>B1_R1_C2Provence-Alpes-Côte d'Azur2020_2035RésineuxPublic</v>
      </c>
    </row>
    <row r="3324" spans="1:14" x14ac:dyDescent="0.3">
      <c r="A3324" t="s">
        <v>226</v>
      </c>
      <c r="B3324" t="s">
        <v>33</v>
      </c>
      <c r="C3324" t="s">
        <v>214</v>
      </c>
      <c r="D3324" t="s">
        <v>114</v>
      </c>
      <c r="E3324" t="s">
        <v>112</v>
      </c>
      <c r="F3324">
        <v>9902</v>
      </c>
      <c r="G3324">
        <v>196871</v>
      </c>
      <c r="H3324">
        <v>3952</v>
      </c>
      <c r="I3324">
        <v>65103</v>
      </c>
      <c r="J3324">
        <v>307452</v>
      </c>
      <c r="K3324">
        <v>176541</v>
      </c>
      <c r="L3324">
        <v>266800</v>
      </c>
      <c r="M3324">
        <v>869706</v>
      </c>
      <c r="N3324" s="6" t="str">
        <f t="shared" si="51"/>
        <v>B1_R1_C2Provence-Alpes-Côte d'Azur2020_2035FeuillusPrivé</v>
      </c>
    </row>
    <row r="3325" spans="1:14" x14ac:dyDescent="0.3">
      <c r="A3325" t="s">
        <v>226</v>
      </c>
      <c r="B3325" t="s">
        <v>33</v>
      </c>
      <c r="C3325" t="s">
        <v>214</v>
      </c>
      <c r="D3325" t="s">
        <v>114</v>
      </c>
      <c r="E3325" t="s">
        <v>113</v>
      </c>
      <c r="F3325">
        <v>4037</v>
      </c>
      <c r="G3325">
        <v>70984</v>
      </c>
      <c r="H3325">
        <v>2469</v>
      </c>
      <c r="I3325">
        <v>20084</v>
      </c>
      <c r="J3325">
        <v>125130</v>
      </c>
      <c r="K3325">
        <v>62727</v>
      </c>
      <c r="L3325">
        <v>76634</v>
      </c>
      <c r="M3325">
        <v>325796</v>
      </c>
      <c r="N3325" s="6" t="str">
        <f t="shared" si="51"/>
        <v>B1_R1_C2Provence-Alpes-Côte d'Azur2020_2035FeuillusPublic</v>
      </c>
    </row>
    <row r="3326" spans="1:14" x14ac:dyDescent="0.3">
      <c r="A3326" t="s">
        <v>226</v>
      </c>
      <c r="B3326" t="s">
        <v>33</v>
      </c>
      <c r="C3326" t="s">
        <v>215</v>
      </c>
      <c r="D3326" t="s">
        <v>115</v>
      </c>
      <c r="E3326" t="s">
        <v>112</v>
      </c>
      <c r="F3326">
        <v>176957</v>
      </c>
      <c r="G3326">
        <v>143631</v>
      </c>
      <c r="H3326">
        <v>47689</v>
      </c>
      <c r="I3326">
        <v>685</v>
      </c>
      <c r="J3326">
        <v>162303</v>
      </c>
      <c r="K3326">
        <v>312861</v>
      </c>
      <c r="L3326">
        <v>493699</v>
      </c>
      <c r="M3326">
        <v>1152446</v>
      </c>
      <c r="N3326" s="6" t="str">
        <f t="shared" si="51"/>
        <v>B1_R1_C2Provence-Alpes-Côte d'Azur2035_2050RésineuxPrivé</v>
      </c>
    </row>
    <row r="3327" spans="1:14" x14ac:dyDescent="0.3">
      <c r="A3327" t="s">
        <v>226</v>
      </c>
      <c r="B3327" t="s">
        <v>33</v>
      </c>
      <c r="C3327" t="s">
        <v>215</v>
      </c>
      <c r="D3327" t="s">
        <v>115</v>
      </c>
      <c r="E3327" t="s">
        <v>113</v>
      </c>
      <c r="F3327">
        <v>210305</v>
      </c>
      <c r="G3327">
        <v>112627</v>
      </c>
      <c r="H3327">
        <v>76976</v>
      </c>
      <c r="I3327">
        <v>830</v>
      </c>
      <c r="J3327">
        <v>63755</v>
      </c>
      <c r="K3327">
        <v>326098</v>
      </c>
      <c r="L3327">
        <v>289879</v>
      </c>
      <c r="M3327">
        <v>776898</v>
      </c>
      <c r="N3327" s="6" t="str">
        <f t="shared" si="51"/>
        <v>B1_R1_C2Provence-Alpes-Côte d'Azur2035_2050RésineuxPublic</v>
      </c>
    </row>
    <row r="3328" spans="1:14" x14ac:dyDescent="0.3">
      <c r="A3328" t="s">
        <v>226</v>
      </c>
      <c r="B3328" t="s">
        <v>33</v>
      </c>
      <c r="C3328" t="s">
        <v>215</v>
      </c>
      <c r="D3328" t="s">
        <v>114</v>
      </c>
      <c r="E3328" t="s">
        <v>112</v>
      </c>
      <c r="F3328">
        <v>13768</v>
      </c>
      <c r="G3328">
        <v>194189</v>
      </c>
      <c r="H3328">
        <v>9255</v>
      </c>
      <c r="I3328">
        <v>0</v>
      </c>
      <c r="J3328">
        <v>252230</v>
      </c>
      <c r="K3328">
        <v>175963</v>
      </c>
      <c r="L3328">
        <v>499144</v>
      </c>
      <c r="M3328">
        <v>1023712</v>
      </c>
      <c r="N3328" s="6" t="str">
        <f t="shared" si="51"/>
        <v>B1_R1_C2Provence-Alpes-Côte d'Azur2035_2050FeuillusPrivé</v>
      </c>
    </row>
    <row r="3329" spans="1:14" x14ac:dyDescent="0.3">
      <c r="A3329" t="s">
        <v>226</v>
      </c>
      <c r="B3329" t="s">
        <v>33</v>
      </c>
      <c r="C3329" t="s">
        <v>215</v>
      </c>
      <c r="D3329" t="s">
        <v>114</v>
      </c>
      <c r="E3329" t="s">
        <v>113</v>
      </c>
      <c r="F3329">
        <v>4518</v>
      </c>
      <c r="G3329">
        <v>75403</v>
      </c>
      <c r="H3329">
        <v>4663</v>
      </c>
      <c r="I3329">
        <v>0</v>
      </c>
      <c r="J3329">
        <v>103017</v>
      </c>
      <c r="K3329">
        <v>68055</v>
      </c>
      <c r="L3329">
        <v>127531</v>
      </c>
      <c r="M3329">
        <v>343080</v>
      </c>
      <c r="N3329" s="6" t="str">
        <f t="shared" si="51"/>
        <v>B1_R1_C2Provence-Alpes-Côte d'Azur2035_2050FeuillusPublic</v>
      </c>
    </row>
    <row r="3330" spans="1:14" x14ac:dyDescent="0.3">
      <c r="A3330" t="s">
        <v>226</v>
      </c>
      <c r="B3330" t="s">
        <v>35</v>
      </c>
      <c r="C3330" t="s">
        <v>214</v>
      </c>
      <c r="D3330" t="s">
        <v>115</v>
      </c>
      <c r="E3330" t="s">
        <v>112</v>
      </c>
      <c r="F3330">
        <v>142282</v>
      </c>
      <c r="G3330">
        <v>127637</v>
      </c>
      <c r="H3330">
        <v>37688</v>
      </c>
      <c r="I3330">
        <v>28451</v>
      </c>
      <c r="J3330">
        <v>158216</v>
      </c>
      <c r="K3330">
        <v>264096</v>
      </c>
      <c r="L3330">
        <v>422389</v>
      </c>
      <c r="M3330">
        <v>1033150</v>
      </c>
      <c r="N3330" s="6" t="str">
        <f t="shared" si="51"/>
        <v>B1_R1_C3Provence-Alpes-Côte d'Azur2020_2035RésineuxPrivé</v>
      </c>
    </row>
    <row r="3331" spans="1:14" x14ac:dyDescent="0.3">
      <c r="A3331" t="s">
        <v>226</v>
      </c>
      <c r="B3331" t="s">
        <v>35</v>
      </c>
      <c r="C3331" t="s">
        <v>214</v>
      </c>
      <c r="D3331" t="s">
        <v>115</v>
      </c>
      <c r="E3331" t="s">
        <v>113</v>
      </c>
      <c r="F3331">
        <v>172767</v>
      </c>
      <c r="G3331">
        <v>107420</v>
      </c>
      <c r="H3331">
        <v>78819</v>
      </c>
      <c r="I3331">
        <v>18838</v>
      </c>
      <c r="J3331">
        <v>54426</v>
      </c>
      <c r="K3331">
        <v>281816</v>
      </c>
      <c r="L3331">
        <v>306304</v>
      </c>
      <c r="M3331">
        <v>735344</v>
      </c>
      <c r="N3331" s="6" t="str">
        <f t="shared" ref="N3331:N3394" si="52">B3331&amp;A3331&amp;C3331&amp;D3331&amp;E3331</f>
        <v>B1_R1_C3Provence-Alpes-Côte d'Azur2020_2035RésineuxPublic</v>
      </c>
    </row>
    <row r="3332" spans="1:14" x14ac:dyDescent="0.3">
      <c r="A3332" t="s">
        <v>226</v>
      </c>
      <c r="B3332" t="s">
        <v>35</v>
      </c>
      <c r="C3332" t="s">
        <v>214</v>
      </c>
      <c r="D3332" t="s">
        <v>114</v>
      </c>
      <c r="E3332" t="s">
        <v>112</v>
      </c>
      <c r="F3332">
        <v>9783</v>
      </c>
      <c r="G3332">
        <v>196075</v>
      </c>
      <c r="H3332">
        <v>5663</v>
      </c>
      <c r="I3332">
        <v>63393</v>
      </c>
      <c r="J3332">
        <v>161894</v>
      </c>
      <c r="K3332">
        <v>175737</v>
      </c>
      <c r="L3332">
        <v>413157</v>
      </c>
      <c r="M3332">
        <v>789757</v>
      </c>
      <c r="N3332" s="6" t="str">
        <f t="shared" si="52"/>
        <v>B1_R1_C3Provence-Alpes-Côte d'Azur2020_2035FeuillusPrivé</v>
      </c>
    </row>
    <row r="3333" spans="1:14" x14ac:dyDescent="0.3">
      <c r="A3333" t="s">
        <v>226</v>
      </c>
      <c r="B3333" t="s">
        <v>35</v>
      </c>
      <c r="C3333" t="s">
        <v>214</v>
      </c>
      <c r="D3333" t="s">
        <v>114</v>
      </c>
      <c r="E3333" t="s">
        <v>113</v>
      </c>
      <c r="F3333">
        <v>3942</v>
      </c>
      <c r="G3333">
        <v>71229</v>
      </c>
      <c r="H3333">
        <v>3616</v>
      </c>
      <c r="I3333">
        <v>19938</v>
      </c>
      <c r="J3333">
        <v>82688</v>
      </c>
      <c r="K3333">
        <v>62867</v>
      </c>
      <c r="L3333">
        <v>114729</v>
      </c>
      <c r="M3333">
        <v>298461</v>
      </c>
      <c r="N3333" s="6" t="str">
        <f t="shared" si="52"/>
        <v>B1_R1_C3Provence-Alpes-Côte d'Azur2020_2035FeuillusPublic</v>
      </c>
    </row>
    <row r="3334" spans="1:14" x14ac:dyDescent="0.3">
      <c r="A3334" t="s">
        <v>226</v>
      </c>
      <c r="B3334" t="s">
        <v>35</v>
      </c>
      <c r="C3334" t="s">
        <v>215</v>
      </c>
      <c r="D3334" t="s">
        <v>115</v>
      </c>
      <c r="E3334" t="s">
        <v>112</v>
      </c>
      <c r="F3334">
        <v>200484</v>
      </c>
      <c r="G3334">
        <v>163065</v>
      </c>
      <c r="H3334">
        <v>66556</v>
      </c>
      <c r="I3334">
        <v>566</v>
      </c>
      <c r="J3334">
        <v>71395</v>
      </c>
      <c r="K3334">
        <v>354176</v>
      </c>
      <c r="L3334">
        <v>527032</v>
      </c>
      <c r="M3334">
        <v>1003027</v>
      </c>
      <c r="N3334" s="6" t="str">
        <f t="shared" si="52"/>
        <v>B1_R1_C3Provence-Alpes-Côte d'Azur2035_2050RésineuxPrivé</v>
      </c>
    </row>
    <row r="3335" spans="1:14" x14ac:dyDescent="0.3">
      <c r="A3335" t="s">
        <v>226</v>
      </c>
      <c r="B3335" t="s">
        <v>35</v>
      </c>
      <c r="C3335" t="s">
        <v>215</v>
      </c>
      <c r="D3335" t="s">
        <v>115</v>
      </c>
      <c r="E3335" t="s">
        <v>113</v>
      </c>
      <c r="F3335">
        <v>252143</v>
      </c>
      <c r="G3335">
        <v>137854</v>
      </c>
      <c r="H3335">
        <v>96491</v>
      </c>
      <c r="I3335">
        <v>685</v>
      </c>
      <c r="J3335">
        <v>7087</v>
      </c>
      <c r="K3335">
        <v>392950</v>
      </c>
      <c r="L3335">
        <v>281140</v>
      </c>
      <c r="M3335">
        <v>682156</v>
      </c>
      <c r="N3335" s="6" t="str">
        <f t="shared" si="52"/>
        <v>B1_R1_C3Provence-Alpes-Côte d'Azur2035_2050RésineuxPublic</v>
      </c>
    </row>
    <row r="3336" spans="1:14" x14ac:dyDescent="0.3">
      <c r="A3336" t="s">
        <v>226</v>
      </c>
      <c r="B3336" t="s">
        <v>35</v>
      </c>
      <c r="C3336" t="s">
        <v>215</v>
      </c>
      <c r="D3336" t="s">
        <v>114</v>
      </c>
      <c r="E3336" t="s">
        <v>112</v>
      </c>
      <c r="F3336">
        <v>14821</v>
      </c>
      <c r="G3336">
        <v>220161</v>
      </c>
      <c r="H3336">
        <v>19166</v>
      </c>
      <c r="I3336">
        <v>0</v>
      </c>
      <c r="J3336">
        <v>118866</v>
      </c>
      <c r="K3336">
        <v>198052</v>
      </c>
      <c r="L3336">
        <v>532315</v>
      </c>
      <c r="M3336">
        <v>884830</v>
      </c>
      <c r="N3336" s="6" t="str">
        <f t="shared" si="52"/>
        <v>B1_R1_C3Provence-Alpes-Côte d'Azur2035_2050FeuillusPrivé</v>
      </c>
    </row>
    <row r="3337" spans="1:14" x14ac:dyDescent="0.3">
      <c r="A3337" t="s">
        <v>226</v>
      </c>
      <c r="B3337" t="s">
        <v>35</v>
      </c>
      <c r="C3337" t="s">
        <v>215</v>
      </c>
      <c r="D3337" t="s">
        <v>114</v>
      </c>
      <c r="E3337" t="s">
        <v>113</v>
      </c>
      <c r="F3337">
        <v>5409</v>
      </c>
      <c r="G3337">
        <v>85071</v>
      </c>
      <c r="H3337">
        <v>7076</v>
      </c>
      <c r="I3337">
        <v>0</v>
      </c>
      <c r="J3337">
        <v>53616</v>
      </c>
      <c r="K3337">
        <v>77686</v>
      </c>
      <c r="L3337">
        <v>145048</v>
      </c>
      <c r="M3337">
        <v>295599</v>
      </c>
      <c r="N3337" s="6" t="str">
        <f t="shared" si="52"/>
        <v>B1_R1_C3Provence-Alpes-Côte d'Azur2035_2050FeuillusPublic</v>
      </c>
    </row>
    <row r="3338" spans="1:14" x14ac:dyDescent="0.3">
      <c r="A3338" t="s">
        <v>226</v>
      </c>
      <c r="B3338" t="s">
        <v>37</v>
      </c>
      <c r="C3338" t="s">
        <v>214</v>
      </c>
      <c r="D3338" t="s">
        <v>115</v>
      </c>
      <c r="E3338" t="s">
        <v>112</v>
      </c>
      <c r="F3338">
        <v>144619</v>
      </c>
      <c r="G3338">
        <v>119339</v>
      </c>
      <c r="H3338">
        <v>26327</v>
      </c>
      <c r="I3338">
        <v>2716</v>
      </c>
      <c r="J3338">
        <v>255518</v>
      </c>
      <c r="K3338">
        <v>257948</v>
      </c>
      <c r="L3338">
        <v>275500</v>
      </c>
      <c r="M3338">
        <v>1125451</v>
      </c>
      <c r="N3338" s="6" t="str">
        <f t="shared" si="52"/>
        <v>B1_R2_C1Provence-Alpes-Côte d'Azur2020_2035RésineuxPrivé</v>
      </c>
    </row>
    <row r="3339" spans="1:14" x14ac:dyDescent="0.3">
      <c r="A3339" t="s">
        <v>226</v>
      </c>
      <c r="B3339" t="s">
        <v>37</v>
      </c>
      <c r="C3339" t="s">
        <v>214</v>
      </c>
      <c r="D3339" t="s">
        <v>115</v>
      </c>
      <c r="E3339" t="s">
        <v>113</v>
      </c>
      <c r="F3339">
        <v>171475</v>
      </c>
      <c r="G3339">
        <v>99099</v>
      </c>
      <c r="H3339">
        <v>54387</v>
      </c>
      <c r="I3339">
        <v>3725</v>
      </c>
      <c r="J3339">
        <v>116809</v>
      </c>
      <c r="K3339">
        <v>273327</v>
      </c>
      <c r="L3339">
        <v>210293</v>
      </c>
      <c r="M3339">
        <v>796523</v>
      </c>
      <c r="N3339" s="6" t="str">
        <f t="shared" si="52"/>
        <v>B1_R2_C1Provence-Alpes-Côte d'Azur2020_2035RésineuxPublic</v>
      </c>
    </row>
    <row r="3340" spans="1:14" x14ac:dyDescent="0.3">
      <c r="A3340" t="s">
        <v>226</v>
      </c>
      <c r="B3340" t="s">
        <v>37</v>
      </c>
      <c r="C3340" t="s">
        <v>214</v>
      </c>
      <c r="D3340" t="s">
        <v>114</v>
      </c>
      <c r="E3340" t="s">
        <v>112</v>
      </c>
      <c r="F3340">
        <v>9850</v>
      </c>
      <c r="G3340">
        <v>179134</v>
      </c>
      <c r="H3340">
        <v>4039</v>
      </c>
      <c r="I3340">
        <v>33811</v>
      </c>
      <c r="J3340">
        <v>318864</v>
      </c>
      <c r="K3340">
        <v>160805</v>
      </c>
      <c r="L3340">
        <v>267205</v>
      </c>
      <c r="M3340">
        <v>870515</v>
      </c>
      <c r="N3340" s="6" t="str">
        <f t="shared" si="52"/>
        <v>B1_R2_C1Provence-Alpes-Côte d'Azur2020_2035FeuillusPrivé</v>
      </c>
    </row>
    <row r="3341" spans="1:14" x14ac:dyDescent="0.3">
      <c r="A3341" t="s">
        <v>226</v>
      </c>
      <c r="B3341" t="s">
        <v>37</v>
      </c>
      <c r="C3341" t="s">
        <v>214</v>
      </c>
      <c r="D3341" t="s">
        <v>114</v>
      </c>
      <c r="E3341" t="s">
        <v>113</v>
      </c>
      <c r="F3341">
        <v>2962</v>
      </c>
      <c r="G3341">
        <v>63612</v>
      </c>
      <c r="H3341">
        <v>2483</v>
      </c>
      <c r="I3341">
        <v>1258</v>
      </c>
      <c r="J3341">
        <v>131395</v>
      </c>
      <c r="K3341">
        <v>56914</v>
      </c>
      <c r="L3341">
        <v>76390</v>
      </c>
      <c r="M3341">
        <v>325951</v>
      </c>
      <c r="N3341" s="6" t="str">
        <f t="shared" si="52"/>
        <v>B1_R2_C1Provence-Alpes-Côte d'Azur2020_2035FeuillusPublic</v>
      </c>
    </row>
    <row r="3342" spans="1:14" x14ac:dyDescent="0.3">
      <c r="A3342" t="s">
        <v>226</v>
      </c>
      <c r="B3342" t="s">
        <v>37</v>
      </c>
      <c r="C3342" t="s">
        <v>215</v>
      </c>
      <c r="D3342" t="s">
        <v>115</v>
      </c>
      <c r="E3342" t="s">
        <v>112</v>
      </c>
      <c r="F3342">
        <v>172635</v>
      </c>
      <c r="G3342">
        <v>141064</v>
      </c>
      <c r="H3342">
        <v>27435</v>
      </c>
      <c r="I3342">
        <v>0</v>
      </c>
      <c r="J3342">
        <v>280907</v>
      </c>
      <c r="K3342">
        <v>305880</v>
      </c>
      <c r="L3342">
        <v>283503</v>
      </c>
      <c r="M3342">
        <v>1235309</v>
      </c>
      <c r="N3342" s="6" t="str">
        <f t="shared" si="52"/>
        <v>B1_R2_C1Provence-Alpes-Côte d'Azur2035_2050RésineuxPrivé</v>
      </c>
    </row>
    <row r="3343" spans="1:14" x14ac:dyDescent="0.3">
      <c r="A3343" t="s">
        <v>226</v>
      </c>
      <c r="B3343" t="s">
        <v>37</v>
      </c>
      <c r="C3343" t="s">
        <v>215</v>
      </c>
      <c r="D3343" t="s">
        <v>115</v>
      </c>
      <c r="E3343" t="s">
        <v>113</v>
      </c>
      <c r="F3343">
        <v>202909</v>
      </c>
      <c r="G3343">
        <v>108021</v>
      </c>
      <c r="H3343">
        <v>46583</v>
      </c>
      <c r="I3343">
        <v>0</v>
      </c>
      <c r="J3343">
        <v>131048</v>
      </c>
      <c r="K3343">
        <v>313926</v>
      </c>
      <c r="L3343">
        <v>177337</v>
      </c>
      <c r="M3343">
        <v>832899</v>
      </c>
      <c r="N3343" s="6" t="str">
        <f t="shared" si="52"/>
        <v>B1_R2_C1Provence-Alpes-Côte d'Azur2035_2050RésineuxPublic</v>
      </c>
    </row>
    <row r="3344" spans="1:14" x14ac:dyDescent="0.3">
      <c r="A3344" t="s">
        <v>226</v>
      </c>
      <c r="B3344" t="s">
        <v>37</v>
      </c>
      <c r="C3344" t="s">
        <v>215</v>
      </c>
      <c r="D3344" t="s">
        <v>114</v>
      </c>
      <c r="E3344" t="s">
        <v>112</v>
      </c>
      <c r="F3344">
        <v>14086</v>
      </c>
      <c r="G3344">
        <v>203076</v>
      </c>
      <c r="H3344">
        <v>6056</v>
      </c>
      <c r="I3344">
        <v>0</v>
      </c>
      <c r="J3344">
        <v>436556</v>
      </c>
      <c r="K3344">
        <v>183757</v>
      </c>
      <c r="L3344">
        <v>301952</v>
      </c>
      <c r="M3344">
        <v>1120892</v>
      </c>
      <c r="N3344" s="6" t="str">
        <f t="shared" si="52"/>
        <v>B1_R2_C1Provence-Alpes-Côte d'Azur2035_2050FeuillusPrivé</v>
      </c>
    </row>
    <row r="3345" spans="1:14" x14ac:dyDescent="0.3">
      <c r="A3345" t="s">
        <v>226</v>
      </c>
      <c r="B3345" t="s">
        <v>37</v>
      </c>
      <c r="C3345" t="s">
        <v>215</v>
      </c>
      <c r="D3345" t="s">
        <v>114</v>
      </c>
      <c r="E3345" t="s">
        <v>113</v>
      </c>
      <c r="F3345">
        <v>4732</v>
      </c>
      <c r="G3345">
        <v>78638</v>
      </c>
      <c r="H3345">
        <v>2717</v>
      </c>
      <c r="I3345">
        <v>0</v>
      </c>
      <c r="J3345">
        <v>155755</v>
      </c>
      <c r="K3345">
        <v>70982</v>
      </c>
      <c r="L3345">
        <v>74701</v>
      </c>
      <c r="M3345">
        <v>373574</v>
      </c>
      <c r="N3345" s="6" t="str">
        <f t="shared" si="52"/>
        <v>B1_R2_C1Provence-Alpes-Côte d'Azur2035_2050FeuillusPublic</v>
      </c>
    </row>
    <row r="3346" spans="1:14" x14ac:dyDescent="0.3">
      <c r="A3346" t="s">
        <v>226</v>
      </c>
      <c r="B3346" t="s">
        <v>38</v>
      </c>
      <c r="C3346" t="s">
        <v>214</v>
      </c>
      <c r="D3346" t="s">
        <v>115</v>
      </c>
      <c r="E3346" t="s">
        <v>112</v>
      </c>
      <c r="F3346">
        <v>144619</v>
      </c>
      <c r="G3346">
        <v>119339</v>
      </c>
      <c r="H3346">
        <v>26327</v>
      </c>
      <c r="I3346">
        <v>2716</v>
      </c>
      <c r="J3346">
        <v>255518</v>
      </c>
      <c r="K3346">
        <v>257948</v>
      </c>
      <c r="L3346">
        <v>275500</v>
      </c>
      <c r="M3346">
        <v>1125451</v>
      </c>
      <c r="N3346" s="6" t="str">
        <f t="shared" si="52"/>
        <v>B1_R2_C2Provence-Alpes-Côte d'Azur2020_2035RésineuxPrivé</v>
      </c>
    </row>
    <row r="3347" spans="1:14" x14ac:dyDescent="0.3">
      <c r="A3347" t="s">
        <v>226</v>
      </c>
      <c r="B3347" t="s">
        <v>38</v>
      </c>
      <c r="C3347" t="s">
        <v>214</v>
      </c>
      <c r="D3347" t="s">
        <v>115</v>
      </c>
      <c r="E3347" t="s">
        <v>113</v>
      </c>
      <c r="F3347">
        <v>171475</v>
      </c>
      <c r="G3347">
        <v>99099</v>
      </c>
      <c r="H3347">
        <v>54387</v>
      </c>
      <c r="I3347">
        <v>3725</v>
      </c>
      <c r="J3347">
        <v>116809</v>
      </c>
      <c r="K3347">
        <v>273327</v>
      </c>
      <c r="L3347">
        <v>210293</v>
      </c>
      <c r="M3347">
        <v>796523</v>
      </c>
      <c r="N3347" s="6" t="str">
        <f t="shared" si="52"/>
        <v>B1_R2_C2Provence-Alpes-Côte d'Azur2020_2035RésineuxPublic</v>
      </c>
    </row>
    <row r="3348" spans="1:14" x14ac:dyDescent="0.3">
      <c r="A3348" t="s">
        <v>226</v>
      </c>
      <c r="B3348" t="s">
        <v>38</v>
      </c>
      <c r="C3348" t="s">
        <v>214</v>
      </c>
      <c r="D3348" t="s">
        <v>114</v>
      </c>
      <c r="E3348" t="s">
        <v>112</v>
      </c>
      <c r="F3348">
        <v>9850</v>
      </c>
      <c r="G3348">
        <v>179134</v>
      </c>
      <c r="H3348">
        <v>4039</v>
      </c>
      <c r="I3348">
        <v>33811</v>
      </c>
      <c r="J3348">
        <v>318864</v>
      </c>
      <c r="K3348">
        <v>160805</v>
      </c>
      <c r="L3348">
        <v>267205</v>
      </c>
      <c r="M3348">
        <v>870515</v>
      </c>
      <c r="N3348" s="6" t="str">
        <f t="shared" si="52"/>
        <v>B1_R2_C2Provence-Alpes-Côte d'Azur2020_2035FeuillusPrivé</v>
      </c>
    </row>
    <row r="3349" spans="1:14" x14ac:dyDescent="0.3">
      <c r="A3349" t="s">
        <v>226</v>
      </c>
      <c r="B3349" t="s">
        <v>38</v>
      </c>
      <c r="C3349" t="s">
        <v>214</v>
      </c>
      <c r="D3349" t="s">
        <v>114</v>
      </c>
      <c r="E3349" t="s">
        <v>113</v>
      </c>
      <c r="F3349">
        <v>2962</v>
      </c>
      <c r="G3349">
        <v>63612</v>
      </c>
      <c r="H3349">
        <v>2483</v>
      </c>
      <c r="I3349">
        <v>1258</v>
      </c>
      <c r="J3349">
        <v>131395</v>
      </c>
      <c r="K3349">
        <v>56914</v>
      </c>
      <c r="L3349">
        <v>76390</v>
      </c>
      <c r="M3349">
        <v>325951</v>
      </c>
      <c r="N3349" s="6" t="str">
        <f t="shared" si="52"/>
        <v>B1_R2_C2Provence-Alpes-Côte d'Azur2020_2035FeuillusPublic</v>
      </c>
    </row>
    <row r="3350" spans="1:14" x14ac:dyDescent="0.3">
      <c r="A3350" t="s">
        <v>226</v>
      </c>
      <c r="B3350" t="s">
        <v>38</v>
      </c>
      <c r="C3350" t="s">
        <v>215</v>
      </c>
      <c r="D3350" t="s">
        <v>115</v>
      </c>
      <c r="E3350" t="s">
        <v>112</v>
      </c>
      <c r="F3350">
        <v>179444</v>
      </c>
      <c r="G3350">
        <v>145979</v>
      </c>
      <c r="H3350">
        <v>48122</v>
      </c>
      <c r="I3350">
        <v>0</v>
      </c>
      <c r="J3350">
        <v>149028</v>
      </c>
      <c r="K3350">
        <v>317600</v>
      </c>
      <c r="L3350">
        <v>491935</v>
      </c>
      <c r="M3350">
        <v>1118166</v>
      </c>
      <c r="N3350" s="6" t="str">
        <f t="shared" si="52"/>
        <v>B1_R2_C2Provence-Alpes-Côte d'Azur2035_2050RésineuxPrivé</v>
      </c>
    </row>
    <row r="3351" spans="1:14" x14ac:dyDescent="0.3">
      <c r="A3351" t="s">
        <v>226</v>
      </c>
      <c r="B3351" t="s">
        <v>38</v>
      </c>
      <c r="C3351" t="s">
        <v>215</v>
      </c>
      <c r="D3351" t="s">
        <v>115</v>
      </c>
      <c r="E3351" t="s">
        <v>113</v>
      </c>
      <c r="F3351">
        <v>218402</v>
      </c>
      <c r="G3351">
        <v>116695</v>
      </c>
      <c r="H3351">
        <v>76901</v>
      </c>
      <c r="I3351">
        <v>0</v>
      </c>
      <c r="J3351">
        <v>53246</v>
      </c>
      <c r="K3351">
        <v>338419</v>
      </c>
      <c r="L3351">
        <v>290000</v>
      </c>
      <c r="M3351">
        <v>760145</v>
      </c>
      <c r="N3351" s="6" t="str">
        <f t="shared" si="52"/>
        <v>B1_R2_C2Provence-Alpes-Côte d'Azur2035_2050RésineuxPublic</v>
      </c>
    </row>
    <row r="3352" spans="1:14" x14ac:dyDescent="0.3">
      <c r="A3352" t="s">
        <v>226</v>
      </c>
      <c r="B3352" t="s">
        <v>38</v>
      </c>
      <c r="C3352" t="s">
        <v>215</v>
      </c>
      <c r="D3352" t="s">
        <v>114</v>
      </c>
      <c r="E3352" t="s">
        <v>112</v>
      </c>
      <c r="F3352">
        <v>13817</v>
      </c>
      <c r="G3352">
        <v>197325</v>
      </c>
      <c r="H3352">
        <v>9418</v>
      </c>
      <c r="I3352">
        <v>0</v>
      </c>
      <c r="J3352">
        <v>249481</v>
      </c>
      <c r="K3352">
        <v>178728</v>
      </c>
      <c r="L3352">
        <v>501125</v>
      </c>
      <c r="M3352">
        <v>1021809</v>
      </c>
      <c r="N3352" s="6" t="str">
        <f t="shared" si="52"/>
        <v>B1_R2_C2Provence-Alpes-Côte d'Azur2035_2050FeuillusPrivé</v>
      </c>
    </row>
    <row r="3353" spans="1:14" x14ac:dyDescent="0.3">
      <c r="A3353" t="s">
        <v>226</v>
      </c>
      <c r="B3353" t="s">
        <v>38</v>
      </c>
      <c r="C3353" t="s">
        <v>215</v>
      </c>
      <c r="D3353" t="s">
        <v>114</v>
      </c>
      <c r="E3353" t="s">
        <v>113</v>
      </c>
      <c r="F3353">
        <v>4679</v>
      </c>
      <c r="G3353">
        <v>77327</v>
      </c>
      <c r="H3353">
        <v>4687</v>
      </c>
      <c r="I3353">
        <v>0</v>
      </c>
      <c r="J3353">
        <v>101666</v>
      </c>
      <c r="K3353">
        <v>69802</v>
      </c>
      <c r="L3353">
        <v>127083</v>
      </c>
      <c r="M3353">
        <v>341308</v>
      </c>
      <c r="N3353" s="6" t="str">
        <f t="shared" si="52"/>
        <v>B1_R2_C2Provence-Alpes-Côte d'Azur2035_2050FeuillusPublic</v>
      </c>
    </row>
    <row r="3354" spans="1:14" x14ac:dyDescent="0.3">
      <c r="A3354" t="s">
        <v>226</v>
      </c>
      <c r="B3354" t="s">
        <v>39</v>
      </c>
      <c r="C3354" t="s">
        <v>214</v>
      </c>
      <c r="D3354" t="s">
        <v>115</v>
      </c>
      <c r="E3354" t="s">
        <v>112</v>
      </c>
      <c r="F3354">
        <v>148104</v>
      </c>
      <c r="G3354">
        <v>123089</v>
      </c>
      <c r="H3354">
        <v>40711</v>
      </c>
      <c r="I3354">
        <v>2500</v>
      </c>
      <c r="J3354">
        <v>155465</v>
      </c>
      <c r="K3354">
        <v>265187</v>
      </c>
      <c r="L3354">
        <v>419327</v>
      </c>
      <c r="M3354">
        <v>1023141</v>
      </c>
      <c r="N3354" s="6" t="str">
        <f t="shared" si="52"/>
        <v>B1_R2_C3Provence-Alpes-Côte d'Azur2020_2035RésineuxPrivé</v>
      </c>
    </row>
    <row r="3355" spans="1:14" x14ac:dyDescent="0.3">
      <c r="A3355" t="s">
        <v>226</v>
      </c>
      <c r="B3355" t="s">
        <v>39</v>
      </c>
      <c r="C3355" t="s">
        <v>214</v>
      </c>
      <c r="D3355" t="s">
        <v>115</v>
      </c>
      <c r="E3355" t="s">
        <v>113</v>
      </c>
      <c r="F3355">
        <v>177890</v>
      </c>
      <c r="G3355">
        <v>105247</v>
      </c>
      <c r="H3355">
        <v>79918</v>
      </c>
      <c r="I3355">
        <v>3657</v>
      </c>
      <c r="J3355">
        <v>52238</v>
      </c>
      <c r="K3355">
        <v>285724</v>
      </c>
      <c r="L3355">
        <v>305467</v>
      </c>
      <c r="M3355">
        <v>730376</v>
      </c>
      <c r="N3355" s="6" t="str">
        <f t="shared" si="52"/>
        <v>B1_R2_C3Provence-Alpes-Côte d'Azur2020_2035RésineuxPublic</v>
      </c>
    </row>
    <row r="3356" spans="1:14" x14ac:dyDescent="0.3">
      <c r="A3356" t="s">
        <v>226</v>
      </c>
      <c r="B3356" t="s">
        <v>39</v>
      </c>
      <c r="C3356" t="s">
        <v>214</v>
      </c>
      <c r="D3356" t="s">
        <v>114</v>
      </c>
      <c r="E3356" t="s">
        <v>112</v>
      </c>
      <c r="F3356">
        <v>9790</v>
      </c>
      <c r="G3356">
        <v>179235</v>
      </c>
      <c r="H3356">
        <v>6489</v>
      </c>
      <c r="I3356">
        <v>32671</v>
      </c>
      <c r="J3356">
        <v>172423</v>
      </c>
      <c r="K3356">
        <v>160845</v>
      </c>
      <c r="L3356">
        <v>413692</v>
      </c>
      <c r="M3356">
        <v>790261</v>
      </c>
      <c r="N3356" s="6" t="str">
        <f t="shared" si="52"/>
        <v>B1_R2_C3Provence-Alpes-Côte d'Azur2020_2035FeuillusPrivé</v>
      </c>
    </row>
    <row r="3357" spans="1:14" x14ac:dyDescent="0.3">
      <c r="A3357" t="s">
        <v>226</v>
      </c>
      <c r="B3357" t="s">
        <v>39</v>
      </c>
      <c r="C3357" t="s">
        <v>214</v>
      </c>
      <c r="D3357" t="s">
        <v>114</v>
      </c>
      <c r="E3357" t="s">
        <v>113</v>
      </c>
      <c r="F3357">
        <v>2888</v>
      </c>
      <c r="G3357">
        <v>63196</v>
      </c>
      <c r="H3357">
        <v>3667</v>
      </c>
      <c r="I3357">
        <v>1205</v>
      </c>
      <c r="J3357">
        <v>89379</v>
      </c>
      <c r="K3357">
        <v>56526</v>
      </c>
      <c r="L3357">
        <v>114442</v>
      </c>
      <c r="M3357">
        <v>298635</v>
      </c>
      <c r="N3357" s="6" t="str">
        <f t="shared" si="52"/>
        <v>B1_R2_C3Provence-Alpes-Côte d'Azur2020_2035FeuillusPublic</v>
      </c>
    </row>
    <row r="3358" spans="1:14" x14ac:dyDescent="0.3">
      <c r="A3358" t="s">
        <v>226</v>
      </c>
      <c r="B3358" t="s">
        <v>39</v>
      </c>
      <c r="C3358" t="s">
        <v>215</v>
      </c>
      <c r="D3358" t="s">
        <v>115</v>
      </c>
      <c r="E3358" t="s">
        <v>112</v>
      </c>
      <c r="F3358">
        <v>205257</v>
      </c>
      <c r="G3358">
        <v>167550</v>
      </c>
      <c r="H3358">
        <v>70587</v>
      </c>
      <c r="I3358">
        <v>0</v>
      </c>
      <c r="J3358">
        <v>58121</v>
      </c>
      <c r="K3358">
        <v>363323</v>
      </c>
      <c r="L3358">
        <v>519455</v>
      </c>
      <c r="M3358">
        <v>968024</v>
      </c>
      <c r="N3358" s="6" t="str">
        <f t="shared" si="52"/>
        <v>B1_R2_C3Provence-Alpes-Côte d'Azur2035_2050RésineuxPrivé</v>
      </c>
    </row>
    <row r="3359" spans="1:14" x14ac:dyDescent="0.3">
      <c r="A3359" t="s">
        <v>226</v>
      </c>
      <c r="B3359" t="s">
        <v>39</v>
      </c>
      <c r="C3359" t="s">
        <v>215</v>
      </c>
      <c r="D3359" t="s">
        <v>115</v>
      </c>
      <c r="E3359" t="s">
        <v>113</v>
      </c>
      <c r="F3359">
        <v>258173</v>
      </c>
      <c r="G3359">
        <v>140237</v>
      </c>
      <c r="H3359">
        <v>98218</v>
      </c>
      <c r="I3359">
        <v>0</v>
      </c>
      <c r="J3359">
        <v>536</v>
      </c>
      <c r="K3359">
        <v>401455</v>
      </c>
      <c r="L3359">
        <v>276004</v>
      </c>
      <c r="M3359">
        <v>667059</v>
      </c>
      <c r="N3359" s="6" t="str">
        <f t="shared" si="52"/>
        <v>B1_R2_C3Provence-Alpes-Côte d'Azur2035_2050RésineuxPublic</v>
      </c>
    </row>
    <row r="3360" spans="1:14" x14ac:dyDescent="0.3">
      <c r="A3360" t="s">
        <v>226</v>
      </c>
      <c r="B3360" t="s">
        <v>39</v>
      </c>
      <c r="C3360" t="s">
        <v>215</v>
      </c>
      <c r="D3360" t="s">
        <v>114</v>
      </c>
      <c r="E3360" t="s">
        <v>112</v>
      </c>
      <c r="F3360">
        <v>15263</v>
      </c>
      <c r="G3360">
        <v>231609</v>
      </c>
      <c r="H3360">
        <v>22390</v>
      </c>
      <c r="I3360">
        <v>0</v>
      </c>
      <c r="J3360">
        <v>112395</v>
      </c>
      <c r="K3360">
        <v>208103</v>
      </c>
      <c r="L3360">
        <v>531479</v>
      </c>
      <c r="M3360">
        <v>882463</v>
      </c>
      <c r="N3360" s="6" t="str">
        <f t="shared" si="52"/>
        <v>B1_R2_C3Provence-Alpes-Côte d'Azur2035_2050FeuillusPrivé</v>
      </c>
    </row>
    <row r="3361" spans="1:14" x14ac:dyDescent="0.3">
      <c r="A3361" t="s">
        <v>226</v>
      </c>
      <c r="B3361" t="s">
        <v>39</v>
      </c>
      <c r="C3361" t="s">
        <v>215</v>
      </c>
      <c r="D3361" t="s">
        <v>114</v>
      </c>
      <c r="E3361" t="s">
        <v>113</v>
      </c>
      <c r="F3361">
        <v>5430</v>
      </c>
      <c r="G3361">
        <v>86169</v>
      </c>
      <c r="H3361">
        <v>7360</v>
      </c>
      <c r="I3361">
        <v>0</v>
      </c>
      <c r="J3361">
        <v>52311</v>
      </c>
      <c r="K3361">
        <v>78579</v>
      </c>
      <c r="L3361">
        <v>145788</v>
      </c>
      <c r="M3361">
        <v>294526</v>
      </c>
      <c r="N3361" s="6" t="str">
        <f t="shared" si="52"/>
        <v>B1_R2_C3Provence-Alpes-Côte d'Azur2035_2050FeuillusPublic</v>
      </c>
    </row>
    <row r="3362" spans="1:14" x14ac:dyDescent="0.3">
      <c r="A3362" t="s">
        <v>226</v>
      </c>
      <c r="B3362" t="s">
        <v>40</v>
      </c>
      <c r="C3362" t="s">
        <v>214</v>
      </c>
      <c r="D3362" t="s">
        <v>115</v>
      </c>
      <c r="E3362" t="s">
        <v>112</v>
      </c>
      <c r="F3362">
        <v>162651</v>
      </c>
      <c r="G3362">
        <v>145235</v>
      </c>
      <c r="H3362">
        <v>27430</v>
      </c>
      <c r="I3362">
        <v>28609</v>
      </c>
      <c r="J3362">
        <v>241013</v>
      </c>
      <c r="K3362">
        <v>300550</v>
      </c>
      <c r="L3362">
        <v>274558</v>
      </c>
      <c r="M3362">
        <v>1131902</v>
      </c>
      <c r="N3362" s="6" t="str">
        <f t="shared" si="52"/>
        <v>B2_R1_C1Provence-Alpes-Côte d'Azur2020_2035RésineuxPrivé</v>
      </c>
    </row>
    <row r="3363" spans="1:14" x14ac:dyDescent="0.3">
      <c r="A3363" t="s">
        <v>226</v>
      </c>
      <c r="B3363" t="s">
        <v>40</v>
      </c>
      <c r="C3363" t="s">
        <v>214</v>
      </c>
      <c r="D3363" t="s">
        <v>115</v>
      </c>
      <c r="E3363" t="s">
        <v>113</v>
      </c>
      <c r="F3363">
        <v>196550</v>
      </c>
      <c r="G3363">
        <v>119737</v>
      </c>
      <c r="H3363">
        <v>55331</v>
      </c>
      <c r="I3363">
        <v>18952</v>
      </c>
      <c r="J3363">
        <v>101360</v>
      </c>
      <c r="K3363">
        <v>318254</v>
      </c>
      <c r="L3363">
        <v>207610</v>
      </c>
      <c r="M3363">
        <v>799018</v>
      </c>
      <c r="N3363" s="6" t="str">
        <f t="shared" si="52"/>
        <v>B2_R1_C1Provence-Alpes-Côte d'Azur2020_2035RésineuxPublic</v>
      </c>
    </row>
    <row r="3364" spans="1:14" x14ac:dyDescent="0.3">
      <c r="A3364" t="s">
        <v>226</v>
      </c>
      <c r="B3364" t="s">
        <v>40</v>
      </c>
      <c r="C3364" t="s">
        <v>214</v>
      </c>
      <c r="D3364" t="s">
        <v>114</v>
      </c>
      <c r="E3364" t="s">
        <v>112</v>
      </c>
      <c r="F3364">
        <v>10790</v>
      </c>
      <c r="G3364">
        <v>229749</v>
      </c>
      <c r="H3364">
        <v>4737</v>
      </c>
      <c r="I3364">
        <v>64969</v>
      </c>
      <c r="J3364">
        <v>287059</v>
      </c>
      <c r="K3364">
        <v>204782</v>
      </c>
      <c r="L3364">
        <v>265077</v>
      </c>
      <c r="M3364">
        <v>867849</v>
      </c>
      <c r="N3364" s="6" t="str">
        <f t="shared" si="52"/>
        <v>B2_R1_C1Provence-Alpes-Côte d'Azur2020_2035FeuillusPrivé</v>
      </c>
    </row>
    <row r="3365" spans="1:14" x14ac:dyDescent="0.3">
      <c r="A3365" t="s">
        <v>226</v>
      </c>
      <c r="B3365" t="s">
        <v>40</v>
      </c>
      <c r="C3365" t="s">
        <v>214</v>
      </c>
      <c r="D3365" t="s">
        <v>114</v>
      </c>
      <c r="E3365" t="s">
        <v>113</v>
      </c>
      <c r="F3365">
        <v>4696</v>
      </c>
      <c r="G3365">
        <v>86498</v>
      </c>
      <c r="H3365">
        <v>2582</v>
      </c>
      <c r="I3365">
        <v>20003</v>
      </c>
      <c r="J3365">
        <v>115363</v>
      </c>
      <c r="K3365">
        <v>76598</v>
      </c>
      <c r="L3365">
        <v>76039</v>
      </c>
      <c r="M3365">
        <v>324508</v>
      </c>
      <c r="N3365" s="6" t="str">
        <f t="shared" si="52"/>
        <v>B2_R1_C1Provence-Alpes-Côte d'Azur2020_2035FeuillusPublic</v>
      </c>
    </row>
    <row r="3366" spans="1:14" x14ac:dyDescent="0.3">
      <c r="A3366" t="s">
        <v>226</v>
      </c>
      <c r="B3366" t="s">
        <v>40</v>
      </c>
      <c r="C3366" t="s">
        <v>215</v>
      </c>
      <c r="D3366" t="s">
        <v>115</v>
      </c>
      <c r="E3366" t="s">
        <v>112</v>
      </c>
      <c r="F3366">
        <v>353230</v>
      </c>
      <c r="G3366">
        <v>289852</v>
      </c>
      <c r="H3366">
        <v>64836</v>
      </c>
      <c r="I3366">
        <v>703</v>
      </c>
      <c r="J3366">
        <v>167196</v>
      </c>
      <c r="K3366">
        <v>624667</v>
      </c>
      <c r="L3366">
        <v>237382</v>
      </c>
      <c r="M3366">
        <v>1229775</v>
      </c>
      <c r="N3366" s="6" t="str">
        <f t="shared" si="52"/>
        <v>B2_R1_C1Provence-Alpes-Côte d'Azur2035_2050RésineuxPrivé</v>
      </c>
    </row>
    <row r="3367" spans="1:14" x14ac:dyDescent="0.3">
      <c r="A3367" t="s">
        <v>226</v>
      </c>
      <c r="B3367" t="s">
        <v>40</v>
      </c>
      <c r="C3367" t="s">
        <v>215</v>
      </c>
      <c r="D3367" t="s">
        <v>115</v>
      </c>
      <c r="E3367" t="s">
        <v>113</v>
      </c>
      <c r="F3367">
        <v>268936</v>
      </c>
      <c r="G3367">
        <v>148459</v>
      </c>
      <c r="H3367">
        <v>65559</v>
      </c>
      <c r="I3367">
        <v>850</v>
      </c>
      <c r="J3367">
        <v>103201</v>
      </c>
      <c r="K3367">
        <v>420659</v>
      </c>
      <c r="L3367">
        <v>149824</v>
      </c>
      <c r="M3367">
        <v>836923</v>
      </c>
      <c r="N3367" s="6" t="str">
        <f t="shared" si="52"/>
        <v>B2_R1_C1Provence-Alpes-Côte d'Azur2035_2050RésineuxPublic</v>
      </c>
    </row>
    <row r="3368" spans="1:14" x14ac:dyDescent="0.3">
      <c r="A3368" t="s">
        <v>226</v>
      </c>
      <c r="B3368" t="s">
        <v>40</v>
      </c>
      <c r="C3368" t="s">
        <v>215</v>
      </c>
      <c r="D3368" t="s">
        <v>114</v>
      </c>
      <c r="E3368" t="s">
        <v>112</v>
      </c>
      <c r="F3368">
        <v>22346</v>
      </c>
      <c r="G3368">
        <v>402592</v>
      </c>
      <c r="H3368">
        <v>31683</v>
      </c>
      <c r="I3368">
        <v>0</v>
      </c>
      <c r="J3368">
        <v>315920</v>
      </c>
      <c r="K3368">
        <v>358412</v>
      </c>
      <c r="L3368">
        <v>265408</v>
      </c>
      <c r="M3368">
        <v>1094333</v>
      </c>
      <c r="N3368" s="6" t="str">
        <f t="shared" si="52"/>
        <v>B2_R1_C1Provence-Alpes-Côte d'Azur2035_2050FeuillusPrivé</v>
      </c>
    </row>
    <row r="3369" spans="1:14" x14ac:dyDescent="0.3">
      <c r="A3369" t="s">
        <v>226</v>
      </c>
      <c r="B3369" t="s">
        <v>40</v>
      </c>
      <c r="C3369" t="s">
        <v>215</v>
      </c>
      <c r="D3369" t="s">
        <v>114</v>
      </c>
      <c r="E3369" t="s">
        <v>113</v>
      </c>
      <c r="F3369">
        <v>7944</v>
      </c>
      <c r="G3369">
        <v>110248</v>
      </c>
      <c r="H3369">
        <v>4258</v>
      </c>
      <c r="I3369">
        <v>0</v>
      </c>
      <c r="J3369">
        <v>133895</v>
      </c>
      <c r="K3369">
        <v>101390</v>
      </c>
      <c r="L3369">
        <v>71535</v>
      </c>
      <c r="M3369">
        <v>367262</v>
      </c>
      <c r="N3369" s="6" t="str">
        <f t="shared" si="52"/>
        <v>B2_R1_C1Provence-Alpes-Côte d'Azur2035_2050FeuillusPublic</v>
      </c>
    </row>
    <row r="3370" spans="1:14" x14ac:dyDescent="0.3">
      <c r="A3370" t="s">
        <v>226</v>
      </c>
      <c r="B3370" t="s">
        <v>42</v>
      </c>
      <c r="C3370" t="s">
        <v>214</v>
      </c>
      <c r="D3370" t="s">
        <v>115</v>
      </c>
      <c r="E3370" t="s">
        <v>112</v>
      </c>
      <c r="F3370">
        <v>162651</v>
      </c>
      <c r="G3370">
        <v>145235</v>
      </c>
      <c r="H3370">
        <v>27430</v>
      </c>
      <c r="I3370">
        <v>28609</v>
      </c>
      <c r="J3370">
        <v>241013</v>
      </c>
      <c r="K3370">
        <v>300550</v>
      </c>
      <c r="L3370">
        <v>274558</v>
      </c>
      <c r="M3370">
        <v>1131902</v>
      </c>
      <c r="N3370" s="6" t="str">
        <f t="shared" si="52"/>
        <v>B2_R1_C2Provence-Alpes-Côte d'Azur2020_2035RésineuxPrivé</v>
      </c>
    </row>
    <row r="3371" spans="1:14" x14ac:dyDescent="0.3">
      <c r="A3371" t="s">
        <v>226</v>
      </c>
      <c r="B3371" t="s">
        <v>42</v>
      </c>
      <c r="C3371" t="s">
        <v>214</v>
      </c>
      <c r="D3371" t="s">
        <v>115</v>
      </c>
      <c r="E3371" t="s">
        <v>113</v>
      </c>
      <c r="F3371">
        <v>196550</v>
      </c>
      <c r="G3371">
        <v>119737</v>
      </c>
      <c r="H3371">
        <v>55331</v>
      </c>
      <c r="I3371">
        <v>18952</v>
      </c>
      <c r="J3371">
        <v>101360</v>
      </c>
      <c r="K3371">
        <v>318254</v>
      </c>
      <c r="L3371">
        <v>207610</v>
      </c>
      <c r="M3371">
        <v>799018</v>
      </c>
      <c r="N3371" s="6" t="str">
        <f t="shared" si="52"/>
        <v>B2_R1_C2Provence-Alpes-Côte d'Azur2020_2035RésineuxPublic</v>
      </c>
    </row>
    <row r="3372" spans="1:14" x14ac:dyDescent="0.3">
      <c r="A3372" t="s">
        <v>226</v>
      </c>
      <c r="B3372" t="s">
        <v>42</v>
      </c>
      <c r="C3372" t="s">
        <v>214</v>
      </c>
      <c r="D3372" t="s">
        <v>114</v>
      </c>
      <c r="E3372" t="s">
        <v>112</v>
      </c>
      <c r="F3372">
        <v>10790</v>
      </c>
      <c r="G3372">
        <v>229749</v>
      </c>
      <c r="H3372">
        <v>4737</v>
      </c>
      <c r="I3372">
        <v>64969</v>
      </c>
      <c r="J3372">
        <v>287059</v>
      </c>
      <c r="K3372">
        <v>204782</v>
      </c>
      <c r="L3372">
        <v>265077</v>
      </c>
      <c r="M3372">
        <v>867849</v>
      </c>
      <c r="N3372" s="6" t="str">
        <f t="shared" si="52"/>
        <v>B2_R1_C2Provence-Alpes-Côte d'Azur2020_2035FeuillusPrivé</v>
      </c>
    </row>
    <row r="3373" spans="1:14" x14ac:dyDescent="0.3">
      <c r="A3373" t="s">
        <v>226</v>
      </c>
      <c r="B3373" t="s">
        <v>42</v>
      </c>
      <c r="C3373" t="s">
        <v>214</v>
      </c>
      <c r="D3373" t="s">
        <v>114</v>
      </c>
      <c r="E3373" t="s">
        <v>113</v>
      </c>
      <c r="F3373">
        <v>4696</v>
      </c>
      <c r="G3373">
        <v>86498</v>
      </c>
      <c r="H3373">
        <v>2582</v>
      </c>
      <c r="I3373">
        <v>20003</v>
      </c>
      <c r="J3373">
        <v>115363</v>
      </c>
      <c r="K3373">
        <v>76598</v>
      </c>
      <c r="L3373">
        <v>76039</v>
      </c>
      <c r="M3373">
        <v>324508</v>
      </c>
      <c r="N3373" s="6" t="str">
        <f t="shared" si="52"/>
        <v>B2_R1_C2Provence-Alpes-Côte d'Azur2020_2035FeuillusPublic</v>
      </c>
    </row>
    <row r="3374" spans="1:14" x14ac:dyDescent="0.3">
      <c r="A3374" t="s">
        <v>226</v>
      </c>
      <c r="B3374" t="s">
        <v>42</v>
      </c>
      <c r="C3374" t="s">
        <v>215</v>
      </c>
      <c r="D3374" t="s">
        <v>115</v>
      </c>
      <c r="E3374" t="s">
        <v>112</v>
      </c>
      <c r="F3374">
        <v>358952</v>
      </c>
      <c r="G3374">
        <v>295514</v>
      </c>
      <c r="H3374">
        <v>109858</v>
      </c>
      <c r="I3374">
        <v>685</v>
      </c>
      <c r="J3374">
        <v>52198</v>
      </c>
      <c r="K3374">
        <v>636262</v>
      </c>
      <c r="L3374">
        <v>411265</v>
      </c>
      <c r="M3374">
        <v>1119863</v>
      </c>
      <c r="N3374" s="6" t="str">
        <f t="shared" si="52"/>
        <v>B2_R1_C2Provence-Alpes-Côte d'Azur2035_2050RésineuxPrivé</v>
      </c>
    </row>
    <row r="3375" spans="1:14" x14ac:dyDescent="0.3">
      <c r="A3375" t="s">
        <v>226</v>
      </c>
      <c r="B3375" t="s">
        <v>42</v>
      </c>
      <c r="C3375" t="s">
        <v>215</v>
      </c>
      <c r="D3375" t="s">
        <v>115</v>
      </c>
      <c r="E3375" t="s">
        <v>113</v>
      </c>
      <c r="F3375">
        <v>290145</v>
      </c>
      <c r="G3375">
        <v>162728</v>
      </c>
      <c r="H3375">
        <v>109639</v>
      </c>
      <c r="I3375">
        <v>830</v>
      </c>
      <c r="J3375">
        <v>30157</v>
      </c>
      <c r="K3375">
        <v>455985</v>
      </c>
      <c r="L3375">
        <v>241595</v>
      </c>
      <c r="M3375">
        <v>766856</v>
      </c>
      <c r="N3375" s="6" t="str">
        <f t="shared" si="52"/>
        <v>B2_R1_C2Provence-Alpes-Côte d'Azur2035_2050RésineuxPublic</v>
      </c>
    </row>
    <row r="3376" spans="1:14" x14ac:dyDescent="0.3">
      <c r="A3376" t="s">
        <v>226</v>
      </c>
      <c r="B3376" t="s">
        <v>42</v>
      </c>
      <c r="C3376" t="s">
        <v>215</v>
      </c>
      <c r="D3376" t="s">
        <v>114</v>
      </c>
      <c r="E3376" t="s">
        <v>112</v>
      </c>
      <c r="F3376">
        <v>23028</v>
      </c>
      <c r="G3376">
        <v>399083</v>
      </c>
      <c r="H3376">
        <v>49808</v>
      </c>
      <c r="I3376">
        <v>0</v>
      </c>
      <c r="J3376">
        <v>146517</v>
      </c>
      <c r="K3376">
        <v>355953</v>
      </c>
      <c r="L3376">
        <v>441396</v>
      </c>
      <c r="M3376">
        <v>1000440</v>
      </c>
      <c r="N3376" s="6" t="str">
        <f t="shared" si="52"/>
        <v>B2_R1_C2Provence-Alpes-Côte d'Azur2035_2050FeuillusPrivé</v>
      </c>
    </row>
    <row r="3377" spans="1:14" x14ac:dyDescent="0.3">
      <c r="A3377" t="s">
        <v>226</v>
      </c>
      <c r="B3377" t="s">
        <v>42</v>
      </c>
      <c r="C3377" t="s">
        <v>215</v>
      </c>
      <c r="D3377" t="s">
        <v>114</v>
      </c>
      <c r="E3377" t="s">
        <v>113</v>
      </c>
      <c r="F3377">
        <v>7861</v>
      </c>
      <c r="G3377">
        <v>108446</v>
      </c>
      <c r="H3377">
        <v>7374</v>
      </c>
      <c r="I3377">
        <v>0</v>
      </c>
      <c r="J3377">
        <v>81667</v>
      </c>
      <c r="K3377">
        <v>99878</v>
      </c>
      <c r="L3377">
        <v>122723</v>
      </c>
      <c r="M3377">
        <v>335852</v>
      </c>
      <c r="N3377" s="6" t="str">
        <f t="shared" si="52"/>
        <v>B2_R1_C2Provence-Alpes-Côte d'Azur2035_2050FeuillusPublic</v>
      </c>
    </row>
    <row r="3378" spans="1:14" x14ac:dyDescent="0.3">
      <c r="A3378" t="s">
        <v>226</v>
      </c>
      <c r="B3378" t="s">
        <v>55</v>
      </c>
      <c r="C3378" t="s">
        <v>214</v>
      </c>
      <c r="D3378" t="s">
        <v>115</v>
      </c>
      <c r="E3378" t="s">
        <v>112</v>
      </c>
      <c r="F3378">
        <v>165905</v>
      </c>
      <c r="G3378">
        <v>148426</v>
      </c>
      <c r="H3378">
        <v>41427</v>
      </c>
      <c r="I3378">
        <v>28000</v>
      </c>
      <c r="J3378">
        <v>142375</v>
      </c>
      <c r="K3378">
        <v>307107</v>
      </c>
      <c r="L3378">
        <v>416572</v>
      </c>
      <c r="M3378">
        <v>1030446</v>
      </c>
      <c r="N3378" s="6" t="str">
        <f t="shared" si="52"/>
        <v>B2_R1_C3Provence-Alpes-Côte d'Azur2020_2035RésineuxPrivé</v>
      </c>
    </row>
    <row r="3379" spans="1:14" x14ac:dyDescent="0.3">
      <c r="A3379" t="s">
        <v>226</v>
      </c>
      <c r="B3379" t="s">
        <v>55</v>
      </c>
      <c r="C3379" t="s">
        <v>214</v>
      </c>
      <c r="D3379" t="s">
        <v>115</v>
      </c>
      <c r="E3379" t="s">
        <v>113</v>
      </c>
      <c r="F3379">
        <v>208478</v>
      </c>
      <c r="G3379">
        <v>128716</v>
      </c>
      <c r="H3379">
        <v>80976</v>
      </c>
      <c r="I3379">
        <v>18790</v>
      </c>
      <c r="J3379">
        <v>34456</v>
      </c>
      <c r="K3379">
        <v>339110</v>
      </c>
      <c r="L3379">
        <v>300672</v>
      </c>
      <c r="M3379">
        <v>732341</v>
      </c>
      <c r="N3379" s="6" t="str">
        <f t="shared" si="52"/>
        <v>B2_R1_C3Provence-Alpes-Côte d'Azur2020_2035RésineuxPublic</v>
      </c>
    </row>
    <row r="3380" spans="1:14" x14ac:dyDescent="0.3">
      <c r="A3380" t="s">
        <v>226</v>
      </c>
      <c r="B3380" t="s">
        <v>55</v>
      </c>
      <c r="C3380" t="s">
        <v>214</v>
      </c>
      <c r="D3380" t="s">
        <v>114</v>
      </c>
      <c r="E3380" t="s">
        <v>112</v>
      </c>
      <c r="F3380">
        <v>10760</v>
      </c>
      <c r="G3380">
        <v>226448</v>
      </c>
      <c r="H3380">
        <v>7720</v>
      </c>
      <c r="I3380">
        <v>63220</v>
      </c>
      <c r="J3380">
        <v>144595</v>
      </c>
      <c r="K3380">
        <v>201965</v>
      </c>
      <c r="L3380">
        <v>409607</v>
      </c>
      <c r="M3380">
        <v>788340</v>
      </c>
      <c r="N3380" s="6" t="str">
        <f t="shared" si="52"/>
        <v>B2_R1_C3Provence-Alpes-Côte d'Azur2020_2035FeuillusPrivé</v>
      </c>
    </row>
    <row r="3381" spans="1:14" x14ac:dyDescent="0.3">
      <c r="A3381" t="s">
        <v>226</v>
      </c>
      <c r="B3381" t="s">
        <v>55</v>
      </c>
      <c r="C3381" t="s">
        <v>214</v>
      </c>
      <c r="D3381" t="s">
        <v>114</v>
      </c>
      <c r="E3381" t="s">
        <v>113</v>
      </c>
      <c r="F3381">
        <v>4691</v>
      </c>
      <c r="G3381">
        <v>86509</v>
      </c>
      <c r="H3381">
        <v>3887</v>
      </c>
      <c r="I3381">
        <v>19860</v>
      </c>
      <c r="J3381">
        <v>73654</v>
      </c>
      <c r="K3381">
        <v>76686</v>
      </c>
      <c r="L3381">
        <v>113633</v>
      </c>
      <c r="M3381">
        <v>297476</v>
      </c>
      <c r="N3381" s="6" t="str">
        <f t="shared" si="52"/>
        <v>B2_R1_C3Provence-Alpes-Côte d'Azur2020_2035FeuillusPublic</v>
      </c>
    </row>
    <row r="3382" spans="1:14" x14ac:dyDescent="0.3">
      <c r="A3382" t="s">
        <v>226</v>
      </c>
      <c r="B3382" t="s">
        <v>55</v>
      </c>
      <c r="C3382" t="s">
        <v>215</v>
      </c>
      <c r="D3382" t="s">
        <v>115</v>
      </c>
      <c r="E3382" t="s">
        <v>112</v>
      </c>
      <c r="F3382">
        <v>457613</v>
      </c>
      <c r="G3382">
        <v>371791</v>
      </c>
      <c r="H3382">
        <v>178873</v>
      </c>
      <c r="I3382">
        <v>566</v>
      </c>
      <c r="J3382">
        <v>-66602</v>
      </c>
      <c r="K3382">
        <v>805326</v>
      </c>
      <c r="L3382">
        <v>384947</v>
      </c>
      <c r="M3382">
        <v>969900</v>
      </c>
      <c r="N3382" s="6" t="str">
        <f t="shared" si="52"/>
        <v>B2_R1_C3Provence-Alpes-Côte d'Azur2035_2050RésineuxPrivé</v>
      </c>
    </row>
    <row r="3383" spans="1:14" x14ac:dyDescent="0.3">
      <c r="A3383" t="s">
        <v>226</v>
      </c>
      <c r="B3383" t="s">
        <v>55</v>
      </c>
      <c r="C3383" t="s">
        <v>215</v>
      </c>
      <c r="D3383" t="s">
        <v>115</v>
      </c>
      <c r="E3383" t="s">
        <v>113</v>
      </c>
      <c r="F3383">
        <v>292439</v>
      </c>
      <c r="G3383">
        <v>162927</v>
      </c>
      <c r="H3383">
        <v>130903</v>
      </c>
      <c r="I3383">
        <v>685</v>
      </c>
      <c r="J3383">
        <v>-3196</v>
      </c>
      <c r="K3383">
        <v>458741</v>
      </c>
      <c r="L3383">
        <v>237818</v>
      </c>
      <c r="M3383">
        <v>675690</v>
      </c>
      <c r="N3383" s="6" t="str">
        <f t="shared" si="52"/>
        <v>B2_R1_C3Provence-Alpes-Côte d'Azur2035_2050RésineuxPublic</v>
      </c>
    </row>
    <row r="3384" spans="1:14" x14ac:dyDescent="0.3">
      <c r="A3384" t="s">
        <v>226</v>
      </c>
      <c r="B3384" t="s">
        <v>55</v>
      </c>
      <c r="C3384" t="s">
        <v>215</v>
      </c>
      <c r="D3384" t="s">
        <v>114</v>
      </c>
      <c r="E3384" t="s">
        <v>112</v>
      </c>
      <c r="F3384">
        <v>27843</v>
      </c>
      <c r="G3384">
        <v>467445</v>
      </c>
      <c r="H3384">
        <v>81075</v>
      </c>
      <c r="I3384">
        <v>0</v>
      </c>
      <c r="J3384">
        <v>4204</v>
      </c>
      <c r="K3384">
        <v>417223</v>
      </c>
      <c r="L3384">
        <v>451703</v>
      </c>
      <c r="M3384">
        <v>862790</v>
      </c>
      <c r="N3384" s="6" t="str">
        <f t="shared" si="52"/>
        <v>B2_R1_C3Provence-Alpes-Côte d'Azur2035_2050FeuillusPrivé</v>
      </c>
    </row>
    <row r="3385" spans="1:14" x14ac:dyDescent="0.3">
      <c r="A3385" t="s">
        <v>226</v>
      </c>
      <c r="B3385" t="s">
        <v>55</v>
      </c>
      <c r="C3385" t="s">
        <v>215</v>
      </c>
      <c r="D3385" t="s">
        <v>114</v>
      </c>
      <c r="E3385" t="s">
        <v>113</v>
      </c>
      <c r="F3385">
        <v>8229</v>
      </c>
      <c r="G3385">
        <v>112288</v>
      </c>
      <c r="H3385">
        <v>10371</v>
      </c>
      <c r="I3385">
        <v>0</v>
      </c>
      <c r="J3385">
        <v>36405</v>
      </c>
      <c r="K3385">
        <v>103713</v>
      </c>
      <c r="L3385">
        <v>139409</v>
      </c>
      <c r="M3385">
        <v>289599</v>
      </c>
      <c r="N3385" s="6" t="str">
        <f t="shared" si="52"/>
        <v>B2_R1_C3Provence-Alpes-Côte d'Azur2035_2050FeuillusPublic</v>
      </c>
    </row>
    <row r="3386" spans="1:14" x14ac:dyDescent="0.3">
      <c r="A3386" t="s">
        <v>226</v>
      </c>
      <c r="B3386" t="s">
        <v>58</v>
      </c>
      <c r="C3386" t="s">
        <v>214</v>
      </c>
      <c r="D3386" t="s">
        <v>115</v>
      </c>
      <c r="E3386" t="s">
        <v>112</v>
      </c>
      <c r="F3386">
        <v>169134</v>
      </c>
      <c r="G3386">
        <v>143360</v>
      </c>
      <c r="H3386">
        <v>31635</v>
      </c>
      <c r="I3386">
        <v>2714</v>
      </c>
      <c r="J3386">
        <v>237745</v>
      </c>
      <c r="K3386">
        <v>305175</v>
      </c>
      <c r="L3386">
        <v>269559</v>
      </c>
      <c r="M3386">
        <v>1122211</v>
      </c>
      <c r="N3386" s="6" t="str">
        <f t="shared" si="52"/>
        <v>B2_R2_C1Provence-Alpes-Côte d'Azur2020_2035RésineuxPrivé</v>
      </c>
    </row>
    <row r="3387" spans="1:14" x14ac:dyDescent="0.3">
      <c r="A3387" t="s">
        <v>226</v>
      </c>
      <c r="B3387" t="s">
        <v>58</v>
      </c>
      <c r="C3387" t="s">
        <v>214</v>
      </c>
      <c r="D3387" t="s">
        <v>115</v>
      </c>
      <c r="E3387" t="s">
        <v>113</v>
      </c>
      <c r="F3387">
        <v>214141</v>
      </c>
      <c r="G3387">
        <v>126865</v>
      </c>
      <c r="H3387">
        <v>62287</v>
      </c>
      <c r="I3387">
        <v>3712</v>
      </c>
      <c r="J3387">
        <v>93926</v>
      </c>
      <c r="K3387">
        <v>343874</v>
      </c>
      <c r="L3387">
        <v>198255</v>
      </c>
      <c r="M3387">
        <v>793178</v>
      </c>
      <c r="N3387" s="6" t="str">
        <f t="shared" si="52"/>
        <v>B2_R2_C1Provence-Alpes-Côte d'Azur2020_2035RésineuxPublic</v>
      </c>
    </row>
    <row r="3388" spans="1:14" x14ac:dyDescent="0.3">
      <c r="A3388" t="s">
        <v>226</v>
      </c>
      <c r="B3388" t="s">
        <v>58</v>
      </c>
      <c r="C3388" t="s">
        <v>214</v>
      </c>
      <c r="D3388" t="s">
        <v>114</v>
      </c>
      <c r="E3388" t="s">
        <v>112</v>
      </c>
      <c r="F3388">
        <v>11418</v>
      </c>
      <c r="G3388">
        <v>228716</v>
      </c>
      <c r="H3388">
        <v>7803</v>
      </c>
      <c r="I3388">
        <v>33489</v>
      </c>
      <c r="J3388">
        <v>289136</v>
      </c>
      <c r="K3388">
        <v>203468</v>
      </c>
      <c r="L3388">
        <v>262166</v>
      </c>
      <c r="M3388">
        <v>867141</v>
      </c>
      <c r="N3388" s="6" t="str">
        <f t="shared" si="52"/>
        <v>B2_R2_C1Provence-Alpes-Côte d'Azur2020_2035FeuillusPrivé</v>
      </c>
    </row>
    <row r="3389" spans="1:14" x14ac:dyDescent="0.3">
      <c r="A3389" t="s">
        <v>226</v>
      </c>
      <c r="B3389" t="s">
        <v>58</v>
      </c>
      <c r="C3389" t="s">
        <v>214</v>
      </c>
      <c r="D3389" t="s">
        <v>114</v>
      </c>
      <c r="E3389" t="s">
        <v>113</v>
      </c>
      <c r="F3389">
        <v>3618</v>
      </c>
      <c r="G3389">
        <v>75744</v>
      </c>
      <c r="H3389">
        <v>2817</v>
      </c>
      <c r="I3389">
        <v>1238</v>
      </c>
      <c r="J3389">
        <v>124306</v>
      </c>
      <c r="K3389">
        <v>68130</v>
      </c>
      <c r="L3389">
        <v>75641</v>
      </c>
      <c r="M3389">
        <v>324927</v>
      </c>
      <c r="N3389" s="6" t="str">
        <f t="shared" si="52"/>
        <v>B2_R2_C1Provence-Alpes-Côte d'Azur2020_2035FeuillusPublic</v>
      </c>
    </row>
    <row r="3390" spans="1:14" x14ac:dyDescent="0.3">
      <c r="A3390" t="s">
        <v>226</v>
      </c>
      <c r="B3390" t="s">
        <v>58</v>
      </c>
      <c r="C3390" t="s">
        <v>215</v>
      </c>
      <c r="D3390" t="s">
        <v>115</v>
      </c>
      <c r="E3390" t="s">
        <v>112</v>
      </c>
      <c r="F3390">
        <v>355438</v>
      </c>
      <c r="G3390">
        <v>292037</v>
      </c>
      <c r="H3390">
        <v>65752</v>
      </c>
      <c r="I3390">
        <v>0</v>
      </c>
      <c r="J3390">
        <v>153626</v>
      </c>
      <c r="K3390">
        <v>628926</v>
      </c>
      <c r="L3390">
        <v>233938</v>
      </c>
      <c r="M3390">
        <v>1193196</v>
      </c>
      <c r="N3390" s="6" t="str">
        <f t="shared" si="52"/>
        <v>B2_R2_C1Provence-Alpes-Côte d'Azur2035_2050RésineuxPrivé</v>
      </c>
    </row>
    <row r="3391" spans="1:14" x14ac:dyDescent="0.3">
      <c r="A3391" t="s">
        <v>226</v>
      </c>
      <c r="B3391" t="s">
        <v>58</v>
      </c>
      <c r="C3391" t="s">
        <v>215</v>
      </c>
      <c r="D3391" t="s">
        <v>115</v>
      </c>
      <c r="E3391" t="s">
        <v>113</v>
      </c>
      <c r="F3391">
        <v>263580</v>
      </c>
      <c r="G3391">
        <v>146352</v>
      </c>
      <c r="H3391">
        <v>65262</v>
      </c>
      <c r="I3391">
        <v>0</v>
      </c>
      <c r="J3391">
        <v>99678</v>
      </c>
      <c r="K3391">
        <v>413199</v>
      </c>
      <c r="L3391">
        <v>149013</v>
      </c>
      <c r="M3391">
        <v>818992</v>
      </c>
      <c r="N3391" s="6" t="str">
        <f t="shared" si="52"/>
        <v>B2_R2_C1Provence-Alpes-Côte d'Azur2035_2050RésineuxPublic</v>
      </c>
    </row>
    <row r="3392" spans="1:14" x14ac:dyDescent="0.3">
      <c r="A3392" t="s">
        <v>226</v>
      </c>
      <c r="B3392" t="s">
        <v>58</v>
      </c>
      <c r="C3392" t="s">
        <v>215</v>
      </c>
      <c r="D3392" t="s">
        <v>114</v>
      </c>
      <c r="E3392" t="s">
        <v>112</v>
      </c>
      <c r="F3392">
        <v>22513</v>
      </c>
      <c r="G3392">
        <v>407782</v>
      </c>
      <c r="H3392">
        <v>32868</v>
      </c>
      <c r="I3392">
        <v>0</v>
      </c>
      <c r="J3392">
        <v>312575</v>
      </c>
      <c r="K3392">
        <v>363187</v>
      </c>
      <c r="L3392">
        <v>263682</v>
      </c>
      <c r="M3392">
        <v>1090007</v>
      </c>
      <c r="N3392" s="6" t="str">
        <f t="shared" si="52"/>
        <v>B2_R2_C1Provence-Alpes-Côte d'Azur2035_2050FeuillusPrivé</v>
      </c>
    </row>
    <row r="3393" spans="1:14" x14ac:dyDescent="0.3">
      <c r="A3393" t="s">
        <v>226</v>
      </c>
      <c r="B3393" t="s">
        <v>58</v>
      </c>
      <c r="C3393" t="s">
        <v>215</v>
      </c>
      <c r="D3393" t="s">
        <v>114</v>
      </c>
      <c r="E3393" t="s">
        <v>113</v>
      </c>
      <c r="F3393">
        <v>7873</v>
      </c>
      <c r="G3393">
        <v>110595</v>
      </c>
      <c r="H3393">
        <v>4271</v>
      </c>
      <c r="I3393">
        <v>0</v>
      </c>
      <c r="J3393">
        <v>134782</v>
      </c>
      <c r="K3393">
        <v>101550</v>
      </c>
      <c r="L3393">
        <v>71333</v>
      </c>
      <c r="M3393">
        <v>367334</v>
      </c>
      <c r="N3393" s="6" t="str">
        <f t="shared" si="52"/>
        <v>B2_R2_C1Provence-Alpes-Côte d'Azur2035_2050FeuillusPublic</v>
      </c>
    </row>
    <row r="3394" spans="1:14" x14ac:dyDescent="0.3">
      <c r="A3394" t="s">
        <v>226</v>
      </c>
      <c r="B3394" t="s">
        <v>59</v>
      </c>
      <c r="C3394" t="s">
        <v>214</v>
      </c>
      <c r="D3394" t="s">
        <v>115</v>
      </c>
      <c r="E3394" t="s">
        <v>112</v>
      </c>
      <c r="F3394">
        <v>169134</v>
      </c>
      <c r="G3394">
        <v>143360</v>
      </c>
      <c r="H3394">
        <v>31635</v>
      </c>
      <c r="I3394">
        <v>2714</v>
      </c>
      <c r="J3394">
        <v>237745</v>
      </c>
      <c r="K3394">
        <v>305175</v>
      </c>
      <c r="L3394">
        <v>269559</v>
      </c>
      <c r="M3394">
        <v>1122211</v>
      </c>
      <c r="N3394" s="6" t="str">
        <f t="shared" si="52"/>
        <v>B2_R2_C2Provence-Alpes-Côte d'Azur2020_2035RésineuxPrivé</v>
      </c>
    </row>
    <row r="3395" spans="1:14" x14ac:dyDescent="0.3">
      <c r="A3395" t="s">
        <v>226</v>
      </c>
      <c r="B3395" t="s">
        <v>59</v>
      </c>
      <c r="C3395" t="s">
        <v>214</v>
      </c>
      <c r="D3395" t="s">
        <v>115</v>
      </c>
      <c r="E3395" t="s">
        <v>113</v>
      </c>
      <c r="F3395">
        <v>214141</v>
      </c>
      <c r="G3395">
        <v>126865</v>
      </c>
      <c r="H3395">
        <v>62287</v>
      </c>
      <c r="I3395">
        <v>3712</v>
      </c>
      <c r="J3395">
        <v>93926</v>
      </c>
      <c r="K3395">
        <v>343874</v>
      </c>
      <c r="L3395">
        <v>198255</v>
      </c>
      <c r="M3395">
        <v>793178</v>
      </c>
      <c r="N3395" s="6" t="str">
        <f t="shared" ref="N3395:N3458" si="53">B3395&amp;A3395&amp;C3395&amp;D3395&amp;E3395</f>
        <v>B2_R2_C2Provence-Alpes-Côte d'Azur2020_2035RésineuxPublic</v>
      </c>
    </row>
    <row r="3396" spans="1:14" x14ac:dyDescent="0.3">
      <c r="A3396" t="s">
        <v>226</v>
      </c>
      <c r="B3396" t="s">
        <v>59</v>
      </c>
      <c r="C3396" t="s">
        <v>214</v>
      </c>
      <c r="D3396" t="s">
        <v>114</v>
      </c>
      <c r="E3396" t="s">
        <v>112</v>
      </c>
      <c r="F3396">
        <v>11418</v>
      </c>
      <c r="G3396">
        <v>228716</v>
      </c>
      <c r="H3396">
        <v>7803</v>
      </c>
      <c r="I3396">
        <v>33489</v>
      </c>
      <c r="J3396">
        <v>289136</v>
      </c>
      <c r="K3396">
        <v>203468</v>
      </c>
      <c r="L3396">
        <v>262166</v>
      </c>
      <c r="M3396">
        <v>867141</v>
      </c>
      <c r="N3396" s="6" t="str">
        <f t="shared" si="53"/>
        <v>B2_R2_C2Provence-Alpes-Côte d'Azur2020_2035FeuillusPrivé</v>
      </c>
    </row>
    <row r="3397" spans="1:14" x14ac:dyDescent="0.3">
      <c r="A3397" t="s">
        <v>226</v>
      </c>
      <c r="B3397" t="s">
        <v>59</v>
      </c>
      <c r="C3397" t="s">
        <v>214</v>
      </c>
      <c r="D3397" t="s">
        <v>114</v>
      </c>
      <c r="E3397" t="s">
        <v>113</v>
      </c>
      <c r="F3397">
        <v>3618</v>
      </c>
      <c r="G3397">
        <v>75744</v>
      </c>
      <c r="H3397">
        <v>2817</v>
      </c>
      <c r="I3397">
        <v>1238</v>
      </c>
      <c r="J3397">
        <v>124306</v>
      </c>
      <c r="K3397">
        <v>68130</v>
      </c>
      <c r="L3397">
        <v>75641</v>
      </c>
      <c r="M3397">
        <v>324927</v>
      </c>
      <c r="N3397" s="6" t="str">
        <f t="shared" si="53"/>
        <v>B2_R2_C2Provence-Alpes-Côte d'Azur2020_2035FeuillusPublic</v>
      </c>
    </row>
    <row r="3398" spans="1:14" x14ac:dyDescent="0.3">
      <c r="A3398" t="s">
        <v>226</v>
      </c>
      <c r="B3398" t="s">
        <v>59</v>
      </c>
      <c r="C3398" t="s">
        <v>215</v>
      </c>
      <c r="D3398" t="s">
        <v>115</v>
      </c>
      <c r="E3398" t="s">
        <v>112</v>
      </c>
      <c r="F3398">
        <v>364553</v>
      </c>
      <c r="G3398">
        <v>301497</v>
      </c>
      <c r="H3398">
        <v>114413</v>
      </c>
      <c r="I3398">
        <v>0</v>
      </c>
      <c r="J3398">
        <v>36677</v>
      </c>
      <c r="K3398">
        <v>647539</v>
      </c>
      <c r="L3398">
        <v>404951</v>
      </c>
      <c r="M3398">
        <v>1082507</v>
      </c>
      <c r="N3398" s="6" t="str">
        <f t="shared" si="53"/>
        <v>B2_R2_C2Provence-Alpes-Côte d'Azur2035_2050RésineuxPrivé</v>
      </c>
    </row>
    <row r="3399" spans="1:14" x14ac:dyDescent="0.3">
      <c r="A3399" t="s">
        <v>226</v>
      </c>
      <c r="B3399" t="s">
        <v>59</v>
      </c>
      <c r="C3399" t="s">
        <v>215</v>
      </c>
      <c r="D3399" t="s">
        <v>115</v>
      </c>
      <c r="E3399" t="s">
        <v>113</v>
      </c>
      <c r="F3399">
        <v>285116</v>
      </c>
      <c r="G3399">
        <v>160900</v>
      </c>
      <c r="H3399">
        <v>109446</v>
      </c>
      <c r="I3399">
        <v>0</v>
      </c>
      <c r="J3399">
        <v>25864</v>
      </c>
      <c r="K3399">
        <v>449143</v>
      </c>
      <c r="L3399">
        <v>241075</v>
      </c>
      <c r="M3399">
        <v>747999</v>
      </c>
      <c r="N3399" s="6" t="str">
        <f t="shared" si="53"/>
        <v>B2_R2_C2Provence-Alpes-Côte d'Azur2035_2050RésineuxPublic</v>
      </c>
    </row>
    <row r="3400" spans="1:14" x14ac:dyDescent="0.3">
      <c r="A3400" t="s">
        <v>226</v>
      </c>
      <c r="B3400" t="s">
        <v>59</v>
      </c>
      <c r="C3400" t="s">
        <v>215</v>
      </c>
      <c r="D3400" t="s">
        <v>114</v>
      </c>
      <c r="E3400" t="s">
        <v>112</v>
      </c>
      <c r="F3400">
        <v>23467</v>
      </c>
      <c r="G3400">
        <v>410279</v>
      </c>
      <c r="H3400">
        <v>52740</v>
      </c>
      <c r="I3400">
        <v>0</v>
      </c>
      <c r="J3400">
        <v>139411</v>
      </c>
      <c r="K3400">
        <v>365855</v>
      </c>
      <c r="L3400">
        <v>438964</v>
      </c>
      <c r="M3400">
        <v>995412</v>
      </c>
      <c r="N3400" s="6" t="str">
        <f t="shared" si="53"/>
        <v>B2_R2_C2Provence-Alpes-Côte d'Azur2035_2050FeuillusPrivé</v>
      </c>
    </row>
    <row r="3401" spans="1:14" x14ac:dyDescent="0.3">
      <c r="A3401" t="s">
        <v>226</v>
      </c>
      <c r="B3401" t="s">
        <v>59</v>
      </c>
      <c r="C3401" t="s">
        <v>215</v>
      </c>
      <c r="D3401" t="s">
        <v>114</v>
      </c>
      <c r="E3401" t="s">
        <v>113</v>
      </c>
      <c r="F3401">
        <v>7856</v>
      </c>
      <c r="G3401">
        <v>109934</v>
      </c>
      <c r="H3401">
        <v>7562</v>
      </c>
      <c r="I3401">
        <v>0</v>
      </c>
      <c r="J3401">
        <v>81362</v>
      </c>
      <c r="K3401">
        <v>101065</v>
      </c>
      <c r="L3401">
        <v>122336</v>
      </c>
      <c r="M3401">
        <v>335248</v>
      </c>
      <c r="N3401" s="6" t="str">
        <f t="shared" si="53"/>
        <v>B2_R2_C2Provence-Alpes-Côte d'Azur2035_2050FeuillusPublic</v>
      </c>
    </row>
    <row r="3402" spans="1:14" x14ac:dyDescent="0.3">
      <c r="A3402" t="s">
        <v>226</v>
      </c>
      <c r="B3402" t="s">
        <v>61</v>
      </c>
      <c r="C3402" t="s">
        <v>214</v>
      </c>
      <c r="D3402" t="s">
        <v>115</v>
      </c>
      <c r="E3402" t="s">
        <v>112</v>
      </c>
      <c r="F3402">
        <v>174979</v>
      </c>
      <c r="G3402">
        <v>148629</v>
      </c>
      <c r="H3402">
        <v>49083</v>
      </c>
      <c r="I3402">
        <v>2497</v>
      </c>
      <c r="J3402">
        <v>138236</v>
      </c>
      <c r="K3402">
        <v>316256</v>
      </c>
      <c r="L3402">
        <v>409219</v>
      </c>
      <c r="M3402">
        <v>1020704</v>
      </c>
      <c r="N3402" s="6" t="str">
        <f t="shared" si="53"/>
        <v>B2_R2_C3Provence-Alpes-Côte d'Azur2020_2035RésineuxPrivé</v>
      </c>
    </row>
    <row r="3403" spans="1:14" x14ac:dyDescent="0.3">
      <c r="A3403" t="s">
        <v>226</v>
      </c>
      <c r="B3403" t="s">
        <v>61</v>
      </c>
      <c r="C3403" t="s">
        <v>214</v>
      </c>
      <c r="D3403" t="s">
        <v>115</v>
      </c>
      <c r="E3403" t="s">
        <v>113</v>
      </c>
      <c r="F3403">
        <v>226319</v>
      </c>
      <c r="G3403">
        <v>136759</v>
      </c>
      <c r="H3403">
        <v>90898</v>
      </c>
      <c r="I3403">
        <v>3644</v>
      </c>
      <c r="J3403">
        <v>28870</v>
      </c>
      <c r="K3403">
        <v>365825</v>
      </c>
      <c r="L3403">
        <v>285852</v>
      </c>
      <c r="M3403">
        <v>726713</v>
      </c>
      <c r="N3403" s="6" t="str">
        <f t="shared" si="53"/>
        <v>B2_R2_C3Provence-Alpes-Côte d'Azur2020_2035RésineuxPublic</v>
      </c>
    </row>
    <row r="3404" spans="1:14" x14ac:dyDescent="0.3">
      <c r="A3404" t="s">
        <v>226</v>
      </c>
      <c r="B3404" t="s">
        <v>61</v>
      </c>
      <c r="C3404" t="s">
        <v>214</v>
      </c>
      <c r="D3404" t="s">
        <v>114</v>
      </c>
      <c r="E3404" t="s">
        <v>112</v>
      </c>
      <c r="F3404">
        <v>11491</v>
      </c>
      <c r="G3404">
        <v>226452</v>
      </c>
      <c r="H3404">
        <v>13131</v>
      </c>
      <c r="I3404">
        <v>32357</v>
      </c>
      <c r="J3404">
        <v>147326</v>
      </c>
      <c r="K3404">
        <v>201497</v>
      </c>
      <c r="L3404">
        <v>405116</v>
      </c>
      <c r="M3404">
        <v>788008</v>
      </c>
      <c r="N3404" s="6" t="str">
        <f t="shared" si="53"/>
        <v>B2_R2_C3Provence-Alpes-Côte d'Azur2020_2035FeuillusPrivé</v>
      </c>
    </row>
    <row r="3405" spans="1:14" x14ac:dyDescent="0.3">
      <c r="A3405" t="s">
        <v>226</v>
      </c>
      <c r="B3405" t="s">
        <v>61</v>
      </c>
      <c r="C3405" t="s">
        <v>214</v>
      </c>
      <c r="D3405" t="s">
        <v>114</v>
      </c>
      <c r="E3405" t="s">
        <v>113</v>
      </c>
      <c r="F3405">
        <v>3611</v>
      </c>
      <c r="G3405">
        <v>76099</v>
      </c>
      <c r="H3405">
        <v>4281</v>
      </c>
      <c r="I3405">
        <v>1186</v>
      </c>
      <c r="J3405">
        <v>82199</v>
      </c>
      <c r="K3405">
        <v>68499</v>
      </c>
      <c r="L3405">
        <v>113390</v>
      </c>
      <c r="M3405">
        <v>297738</v>
      </c>
      <c r="N3405" s="6" t="str">
        <f t="shared" si="53"/>
        <v>B2_R2_C3Provence-Alpes-Côte d'Azur2020_2035FeuillusPublic</v>
      </c>
    </row>
    <row r="3406" spans="1:14" x14ac:dyDescent="0.3">
      <c r="A3406" t="s">
        <v>226</v>
      </c>
      <c r="B3406" t="s">
        <v>61</v>
      </c>
      <c r="C3406" t="s">
        <v>215</v>
      </c>
      <c r="D3406" t="s">
        <v>115</v>
      </c>
      <c r="E3406" t="s">
        <v>112</v>
      </c>
      <c r="F3406">
        <v>457290</v>
      </c>
      <c r="G3406">
        <v>373512</v>
      </c>
      <c r="H3406">
        <v>181048</v>
      </c>
      <c r="I3406">
        <v>0</v>
      </c>
      <c r="J3406">
        <v>-76529</v>
      </c>
      <c r="K3406">
        <v>806612</v>
      </c>
      <c r="L3406">
        <v>376735</v>
      </c>
      <c r="M3406">
        <v>935086</v>
      </c>
      <c r="N3406" s="6" t="str">
        <f t="shared" si="53"/>
        <v>B2_R2_C3Provence-Alpes-Côte d'Azur2035_2050RésineuxPrivé</v>
      </c>
    </row>
    <row r="3407" spans="1:14" x14ac:dyDescent="0.3">
      <c r="A3407" t="s">
        <v>226</v>
      </c>
      <c r="B3407" t="s">
        <v>61</v>
      </c>
      <c r="C3407" t="s">
        <v>215</v>
      </c>
      <c r="D3407" t="s">
        <v>115</v>
      </c>
      <c r="E3407" t="s">
        <v>113</v>
      </c>
      <c r="F3407">
        <v>287359</v>
      </c>
      <c r="G3407">
        <v>160878</v>
      </c>
      <c r="H3407">
        <v>130090</v>
      </c>
      <c r="I3407">
        <v>0</v>
      </c>
      <c r="J3407">
        <v>-6732</v>
      </c>
      <c r="K3407">
        <v>451665</v>
      </c>
      <c r="L3407">
        <v>237258</v>
      </c>
      <c r="M3407">
        <v>658654</v>
      </c>
      <c r="N3407" s="6" t="str">
        <f t="shared" si="53"/>
        <v>B2_R2_C3Provence-Alpes-Côte d'Azur2035_2050RésineuxPublic</v>
      </c>
    </row>
    <row r="3408" spans="1:14" x14ac:dyDescent="0.3">
      <c r="A3408" t="s">
        <v>226</v>
      </c>
      <c r="B3408" t="s">
        <v>61</v>
      </c>
      <c r="C3408" t="s">
        <v>215</v>
      </c>
      <c r="D3408" t="s">
        <v>114</v>
      </c>
      <c r="E3408" t="s">
        <v>112</v>
      </c>
      <c r="F3408">
        <v>27867</v>
      </c>
      <c r="G3408">
        <v>471116</v>
      </c>
      <c r="H3408">
        <v>82867</v>
      </c>
      <c r="I3408">
        <v>0</v>
      </c>
      <c r="J3408">
        <v>2234</v>
      </c>
      <c r="K3408">
        <v>420645</v>
      </c>
      <c r="L3408">
        <v>449765</v>
      </c>
      <c r="M3408">
        <v>859161</v>
      </c>
      <c r="N3408" s="6" t="str">
        <f t="shared" si="53"/>
        <v>B2_R2_C3Provence-Alpes-Côte d'Azur2035_2050FeuillusPrivé</v>
      </c>
    </row>
    <row r="3409" spans="1:14" x14ac:dyDescent="0.3">
      <c r="A3409" t="s">
        <v>226</v>
      </c>
      <c r="B3409" t="s">
        <v>61</v>
      </c>
      <c r="C3409" t="s">
        <v>215</v>
      </c>
      <c r="D3409" t="s">
        <v>114</v>
      </c>
      <c r="E3409" t="s">
        <v>113</v>
      </c>
      <c r="F3409">
        <v>8214</v>
      </c>
      <c r="G3409">
        <v>113153</v>
      </c>
      <c r="H3409">
        <v>10521</v>
      </c>
      <c r="I3409">
        <v>0</v>
      </c>
      <c r="J3409">
        <v>37342</v>
      </c>
      <c r="K3409">
        <v>104357</v>
      </c>
      <c r="L3409">
        <v>138425</v>
      </c>
      <c r="M3409">
        <v>289965</v>
      </c>
      <c r="N3409" s="6" t="str">
        <f t="shared" si="53"/>
        <v>B2_R2_C3Provence-Alpes-Côte d'Azur2035_2050FeuillusPublic</v>
      </c>
    </row>
    <row r="3410" spans="1:14" x14ac:dyDescent="0.3">
      <c r="A3410" t="s">
        <v>226</v>
      </c>
      <c r="B3410" t="s">
        <v>62</v>
      </c>
      <c r="C3410" t="s">
        <v>214</v>
      </c>
      <c r="D3410" t="s">
        <v>115</v>
      </c>
      <c r="E3410" t="s">
        <v>112</v>
      </c>
      <c r="F3410">
        <v>180390</v>
      </c>
      <c r="G3410">
        <v>162180</v>
      </c>
      <c r="H3410">
        <v>31640</v>
      </c>
      <c r="I3410">
        <v>28578</v>
      </c>
      <c r="J3410">
        <v>228433</v>
      </c>
      <c r="K3410">
        <v>334326</v>
      </c>
      <c r="L3410">
        <v>269766</v>
      </c>
      <c r="M3410">
        <v>1129514</v>
      </c>
      <c r="N3410" s="6" t="str">
        <f t="shared" si="53"/>
        <v>B3_R1_C1Provence-Alpes-Côte d'Azur2020_2035RésineuxPrivé</v>
      </c>
    </row>
    <row r="3411" spans="1:14" x14ac:dyDescent="0.3">
      <c r="A3411" t="s">
        <v>226</v>
      </c>
      <c r="B3411" t="s">
        <v>62</v>
      </c>
      <c r="C3411" t="s">
        <v>214</v>
      </c>
      <c r="D3411" t="s">
        <v>115</v>
      </c>
      <c r="E3411" t="s">
        <v>113</v>
      </c>
      <c r="F3411">
        <v>224451</v>
      </c>
      <c r="G3411">
        <v>137780</v>
      </c>
      <c r="H3411">
        <v>62151</v>
      </c>
      <c r="I3411">
        <v>18935</v>
      </c>
      <c r="J3411">
        <v>87120</v>
      </c>
      <c r="K3411">
        <v>364409</v>
      </c>
      <c r="L3411">
        <v>197302</v>
      </c>
      <c r="M3411">
        <v>796254</v>
      </c>
      <c r="N3411" s="6" t="str">
        <f t="shared" si="53"/>
        <v>B3_R1_C1Provence-Alpes-Côte d'Azur2020_2035RésineuxPublic</v>
      </c>
    </row>
    <row r="3412" spans="1:14" x14ac:dyDescent="0.3">
      <c r="A3412" t="s">
        <v>226</v>
      </c>
      <c r="B3412" t="s">
        <v>62</v>
      </c>
      <c r="C3412" t="s">
        <v>214</v>
      </c>
      <c r="D3412" t="s">
        <v>114</v>
      </c>
      <c r="E3412" t="s">
        <v>112</v>
      </c>
      <c r="F3412">
        <v>12026</v>
      </c>
      <c r="G3412">
        <v>258939</v>
      </c>
      <c r="H3412">
        <v>7849</v>
      </c>
      <c r="I3412">
        <v>64578</v>
      </c>
      <c r="J3412">
        <v>269984</v>
      </c>
      <c r="K3412">
        <v>230232</v>
      </c>
      <c r="L3412">
        <v>261031</v>
      </c>
      <c r="M3412">
        <v>865298</v>
      </c>
      <c r="N3412" s="6" t="str">
        <f t="shared" si="53"/>
        <v>B3_R1_C1Provence-Alpes-Côte d'Azur2020_2035FeuillusPrivé</v>
      </c>
    </row>
    <row r="3413" spans="1:14" x14ac:dyDescent="0.3">
      <c r="A3413" t="s">
        <v>226</v>
      </c>
      <c r="B3413" t="s">
        <v>62</v>
      </c>
      <c r="C3413" t="s">
        <v>214</v>
      </c>
      <c r="D3413" t="s">
        <v>114</v>
      </c>
      <c r="E3413" t="s">
        <v>113</v>
      </c>
      <c r="F3413">
        <v>5222</v>
      </c>
      <c r="G3413">
        <v>93854</v>
      </c>
      <c r="H3413">
        <v>2793</v>
      </c>
      <c r="I3413">
        <v>19979</v>
      </c>
      <c r="J3413">
        <v>110978</v>
      </c>
      <c r="K3413">
        <v>83505</v>
      </c>
      <c r="L3413">
        <v>75514</v>
      </c>
      <c r="M3413">
        <v>323779</v>
      </c>
      <c r="N3413" s="6" t="str">
        <f t="shared" si="53"/>
        <v>B3_R1_C1Provence-Alpes-Côte d'Azur2020_2035FeuillusPublic</v>
      </c>
    </row>
    <row r="3414" spans="1:14" x14ac:dyDescent="0.3">
      <c r="A3414" t="s">
        <v>226</v>
      </c>
      <c r="B3414" t="s">
        <v>62</v>
      </c>
      <c r="C3414" t="s">
        <v>215</v>
      </c>
      <c r="D3414" t="s">
        <v>115</v>
      </c>
      <c r="E3414" t="s">
        <v>112</v>
      </c>
      <c r="F3414">
        <v>466111</v>
      </c>
      <c r="G3414">
        <v>384767</v>
      </c>
      <c r="H3414">
        <v>94039</v>
      </c>
      <c r="I3414">
        <v>703</v>
      </c>
      <c r="J3414">
        <v>92159</v>
      </c>
      <c r="K3414">
        <v>824497</v>
      </c>
      <c r="L3414">
        <v>197349</v>
      </c>
      <c r="M3414">
        <v>1205852</v>
      </c>
      <c r="N3414" s="6" t="str">
        <f t="shared" si="53"/>
        <v>B3_R1_C1Provence-Alpes-Côte d'Azur2035_2050RésineuxPrivé</v>
      </c>
    </row>
    <row r="3415" spans="1:14" x14ac:dyDescent="0.3">
      <c r="A3415" t="s">
        <v>226</v>
      </c>
      <c r="B3415" t="s">
        <v>62</v>
      </c>
      <c r="C3415" t="s">
        <v>215</v>
      </c>
      <c r="D3415" t="s">
        <v>115</v>
      </c>
      <c r="E3415" t="s">
        <v>113</v>
      </c>
      <c r="F3415">
        <v>269980</v>
      </c>
      <c r="G3415">
        <v>152004</v>
      </c>
      <c r="H3415">
        <v>73450</v>
      </c>
      <c r="I3415">
        <v>850</v>
      </c>
      <c r="J3415">
        <v>102735</v>
      </c>
      <c r="K3415">
        <v>425304</v>
      </c>
      <c r="L3415">
        <v>139816</v>
      </c>
      <c r="M3415">
        <v>830733</v>
      </c>
      <c r="N3415" s="6" t="str">
        <f t="shared" si="53"/>
        <v>B3_R1_C1Provence-Alpes-Côte d'Azur2035_2050RésineuxPublic</v>
      </c>
    </row>
    <row r="3416" spans="1:14" x14ac:dyDescent="0.3">
      <c r="A3416" t="s">
        <v>226</v>
      </c>
      <c r="B3416" t="s">
        <v>62</v>
      </c>
      <c r="C3416" t="s">
        <v>215</v>
      </c>
      <c r="D3416" t="s">
        <v>114</v>
      </c>
      <c r="E3416" t="s">
        <v>112</v>
      </c>
      <c r="F3416">
        <v>27669</v>
      </c>
      <c r="G3416">
        <v>502692</v>
      </c>
      <c r="H3416">
        <v>44895</v>
      </c>
      <c r="I3416">
        <v>0</v>
      </c>
      <c r="J3416">
        <v>255512</v>
      </c>
      <c r="K3416">
        <v>447270</v>
      </c>
      <c r="L3416">
        <v>246027</v>
      </c>
      <c r="M3416">
        <v>1077982</v>
      </c>
      <c r="N3416" s="6" t="str">
        <f t="shared" si="53"/>
        <v>B3_R1_C1Provence-Alpes-Côte d'Azur2035_2050FeuillusPrivé</v>
      </c>
    </row>
    <row r="3417" spans="1:14" x14ac:dyDescent="0.3">
      <c r="A3417" t="s">
        <v>226</v>
      </c>
      <c r="B3417" t="s">
        <v>62</v>
      </c>
      <c r="C3417" t="s">
        <v>215</v>
      </c>
      <c r="D3417" t="s">
        <v>114</v>
      </c>
      <c r="E3417" t="s">
        <v>113</v>
      </c>
      <c r="F3417">
        <v>8533</v>
      </c>
      <c r="G3417">
        <v>118677</v>
      </c>
      <c r="H3417">
        <v>4845</v>
      </c>
      <c r="I3417">
        <v>0</v>
      </c>
      <c r="J3417">
        <v>127712</v>
      </c>
      <c r="K3417">
        <v>109263</v>
      </c>
      <c r="L3417">
        <v>70369</v>
      </c>
      <c r="M3417">
        <v>364382</v>
      </c>
      <c r="N3417" s="6" t="str">
        <f t="shared" si="53"/>
        <v>B3_R1_C1Provence-Alpes-Côte d'Azur2035_2050FeuillusPublic</v>
      </c>
    </row>
    <row r="3418" spans="1:14" x14ac:dyDescent="0.3">
      <c r="A3418" t="s">
        <v>226</v>
      </c>
      <c r="B3418" t="s">
        <v>64</v>
      </c>
      <c r="C3418" t="s">
        <v>214</v>
      </c>
      <c r="D3418" t="s">
        <v>115</v>
      </c>
      <c r="E3418" t="s">
        <v>112</v>
      </c>
      <c r="F3418">
        <v>180390</v>
      </c>
      <c r="G3418">
        <v>162180</v>
      </c>
      <c r="H3418">
        <v>31640</v>
      </c>
      <c r="I3418">
        <v>28578</v>
      </c>
      <c r="J3418">
        <v>228433</v>
      </c>
      <c r="K3418">
        <v>334326</v>
      </c>
      <c r="L3418">
        <v>269766</v>
      </c>
      <c r="M3418">
        <v>1129514</v>
      </c>
      <c r="N3418" s="6" t="str">
        <f t="shared" si="53"/>
        <v>B3_R1_C2Provence-Alpes-Côte d'Azur2020_2035RésineuxPrivé</v>
      </c>
    </row>
    <row r="3419" spans="1:14" x14ac:dyDescent="0.3">
      <c r="A3419" t="s">
        <v>226</v>
      </c>
      <c r="B3419" t="s">
        <v>64</v>
      </c>
      <c r="C3419" t="s">
        <v>214</v>
      </c>
      <c r="D3419" t="s">
        <v>115</v>
      </c>
      <c r="E3419" t="s">
        <v>113</v>
      </c>
      <c r="F3419">
        <v>224451</v>
      </c>
      <c r="G3419">
        <v>137780</v>
      </c>
      <c r="H3419">
        <v>62151</v>
      </c>
      <c r="I3419">
        <v>18935</v>
      </c>
      <c r="J3419">
        <v>87120</v>
      </c>
      <c r="K3419">
        <v>364409</v>
      </c>
      <c r="L3419">
        <v>197302</v>
      </c>
      <c r="M3419">
        <v>796254</v>
      </c>
      <c r="N3419" s="6" t="str">
        <f t="shared" si="53"/>
        <v>B3_R1_C2Provence-Alpes-Côte d'Azur2020_2035RésineuxPublic</v>
      </c>
    </row>
    <row r="3420" spans="1:14" x14ac:dyDescent="0.3">
      <c r="A3420" t="s">
        <v>226</v>
      </c>
      <c r="B3420" t="s">
        <v>64</v>
      </c>
      <c r="C3420" t="s">
        <v>214</v>
      </c>
      <c r="D3420" t="s">
        <v>114</v>
      </c>
      <c r="E3420" t="s">
        <v>112</v>
      </c>
      <c r="F3420">
        <v>12026</v>
      </c>
      <c r="G3420">
        <v>258939</v>
      </c>
      <c r="H3420">
        <v>7849</v>
      </c>
      <c r="I3420">
        <v>64578</v>
      </c>
      <c r="J3420">
        <v>269984</v>
      </c>
      <c r="K3420">
        <v>230232</v>
      </c>
      <c r="L3420">
        <v>261031</v>
      </c>
      <c r="M3420">
        <v>865298</v>
      </c>
      <c r="N3420" s="6" t="str">
        <f t="shared" si="53"/>
        <v>B3_R1_C2Provence-Alpes-Côte d'Azur2020_2035FeuillusPrivé</v>
      </c>
    </row>
    <row r="3421" spans="1:14" x14ac:dyDescent="0.3">
      <c r="A3421" t="s">
        <v>226</v>
      </c>
      <c r="B3421" t="s">
        <v>64</v>
      </c>
      <c r="C3421" t="s">
        <v>214</v>
      </c>
      <c r="D3421" t="s">
        <v>114</v>
      </c>
      <c r="E3421" t="s">
        <v>113</v>
      </c>
      <c r="F3421">
        <v>5222</v>
      </c>
      <c r="G3421">
        <v>93854</v>
      </c>
      <c r="H3421">
        <v>2793</v>
      </c>
      <c r="I3421">
        <v>19979</v>
      </c>
      <c r="J3421">
        <v>110978</v>
      </c>
      <c r="K3421">
        <v>83505</v>
      </c>
      <c r="L3421">
        <v>75514</v>
      </c>
      <c r="M3421">
        <v>323779</v>
      </c>
      <c r="N3421" s="6" t="str">
        <f t="shared" si="53"/>
        <v>B3_R1_C2Provence-Alpes-Côte d'Azur2020_2035FeuillusPublic</v>
      </c>
    </row>
    <row r="3422" spans="1:14" x14ac:dyDescent="0.3">
      <c r="A3422" t="s">
        <v>226</v>
      </c>
      <c r="B3422" t="s">
        <v>64</v>
      </c>
      <c r="C3422" t="s">
        <v>215</v>
      </c>
      <c r="D3422" t="s">
        <v>115</v>
      </c>
      <c r="E3422" t="s">
        <v>112</v>
      </c>
      <c r="F3422">
        <v>494474</v>
      </c>
      <c r="G3422">
        <v>406186</v>
      </c>
      <c r="H3422">
        <v>163231</v>
      </c>
      <c r="I3422">
        <v>685</v>
      </c>
      <c r="J3422">
        <v>-22984</v>
      </c>
      <c r="K3422">
        <v>874264</v>
      </c>
      <c r="L3422">
        <v>339053</v>
      </c>
      <c r="M3422">
        <v>1100037</v>
      </c>
      <c r="N3422" s="6" t="str">
        <f t="shared" si="53"/>
        <v>B3_R1_C2Provence-Alpes-Côte d'Azur2035_2050RésineuxPrivé</v>
      </c>
    </row>
    <row r="3423" spans="1:14" x14ac:dyDescent="0.3">
      <c r="A3423" t="s">
        <v>226</v>
      </c>
      <c r="B3423" t="s">
        <v>64</v>
      </c>
      <c r="C3423" t="s">
        <v>215</v>
      </c>
      <c r="D3423" t="s">
        <v>115</v>
      </c>
      <c r="E3423" t="s">
        <v>113</v>
      </c>
      <c r="F3423">
        <v>293881</v>
      </c>
      <c r="G3423">
        <v>168345</v>
      </c>
      <c r="H3423">
        <v>122303</v>
      </c>
      <c r="I3423">
        <v>830</v>
      </c>
      <c r="J3423">
        <v>30094</v>
      </c>
      <c r="K3423">
        <v>465433</v>
      </c>
      <c r="L3423">
        <v>225842</v>
      </c>
      <c r="M3423">
        <v>760808</v>
      </c>
      <c r="N3423" s="6" t="str">
        <f t="shared" si="53"/>
        <v>B3_R1_C2Provence-Alpes-Côte d'Azur2035_2050RésineuxPublic</v>
      </c>
    </row>
    <row r="3424" spans="1:14" x14ac:dyDescent="0.3">
      <c r="A3424" t="s">
        <v>226</v>
      </c>
      <c r="B3424" t="s">
        <v>64</v>
      </c>
      <c r="C3424" t="s">
        <v>215</v>
      </c>
      <c r="D3424" t="s">
        <v>114</v>
      </c>
      <c r="E3424" t="s">
        <v>112</v>
      </c>
      <c r="F3424">
        <v>29371</v>
      </c>
      <c r="G3424">
        <v>505877</v>
      </c>
      <c r="H3424">
        <v>72788</v>
      </c>
      <c r="I3424">
        <v>0</v>
      </c>
      <c r="J3424">
        <v>93026</v>
      </c>
      <c r="K3424">
        <v>451897</v>
      </c>
      <c r="L3424">
        <v>408583</v>
      </c>
      <c r="M3424">
        <v>986674</v>
      </c>
      <c r="N3424" s="6" t="str">
        <f t="shared" si="53"/>
        <v>B3_R1_C2Provence-Alpes-Côte d'Azur2035_2050FeuillusPrivé</v>
      </c>
    </row>
    <row r="3425" spans="1:14" x14ac:dyDescent="0.3">
      <c r="A3425" t="s">
        <v>226</v>
      </c>
      <c r="B3425" t="s">
        <v>64</v>
      </c>
      <c r="C3425" t="s">
        <v>215</v>
      </c>
      <c r="D3425" t="s">
        <v>114</v>
      </c>
      <c r="E3425" t="s">
        <v>113</v>
      </c>
      <c r="F3425">
        <v>8457</v>
      </c>
      <c r="G3425">
        <v>119542</v>
      </c>
      <c r="H3425">
        <v>8661</v>
      </c>
      <c r="I3425">
        <v>0</v>
      </c>
      <c r="J3425">
        <v>74786</v>
      </c>
      <c r="K3425">
        <v>110127</v>
      </c>
      <c r="L3425">
        <v>120035</v>
      </c>
      <c r="M3425">
        <v>332732</v>
      </c>
      <c r="N3425" s="6" t="str">
        <f t="shared" si="53"/>
        <v>B3_R1_C2Provence-Alpes-Côte d'Azur2035_2050FeuillusPublic</v>
      </c>
    </row>
    <row r="3426" spans="1:14" x14ac:dyDescent="0.3">
      <c r="A3426" t="s">
        <v>226</v>
      </c>
      <c r="B3426" t="s">
        <v>66</v>
      </c>
      <c r="C3426" t="s">
        <v>214</v>
      </c>
      <c r="D3426" t="s">
        <v>115</v>
      </c>
      <c r="E3426" t="s">
        <v>112</v>
      </c>
      <c r="F3426">
        <v>184845</v>
      </c>
      <c r="G3426">
        <v>166159</v>
      </c>
      <c r="H3426">
        <v>48773</v>
      </c>
      <c r="I3426">
        <v>27967</v>
      </c>
      <c r="J3426">
        <v>130551</v>
      </c>
      <c r="K3426">
        <v>342842</v>
      </c>
      <c r="L3426">
        <v>408663</v>
      </c>
      <c r="M3426">
        <v>1028756</v>
      </c>
      <c r="N3426" s="6" t="str">
        <f t="shared" si="53"/>
        <v>B3_R1_C3Provence-Alpes-Côte d'Azur2020_2035RésineuxPrivé</v>
      </c>
    </row>
    <row r="3427" spans="1:14" x14ac:dyDescent="0.3">
      <c r="A3427" t="s">
        <v>226</v>
      </c>
      <c r="B3427" t="s">
        <v>66</v>
      </c>
      <c r="C3427" t="s">
        <v>214</v>
      </c>
      <c r="D3427" t="s">
        <v>115</v>
      </c>
      <c r="E3427" t="s">
        <v>113</v>
      </c>
      <c r="F3427">
        <v>233931</v>
      </c>
      <c r="G3427">
        <v>145210</v>
      </c>
      <c r="H3427">
        <v>89213</v>
      </c>
      <c r="I3427">
        <v>18773</v>
      </c>
      <c r="J3427">
        <v>23999</v>
      </c>
      <c r="K3427">
        <v>381218</v>
      </c>
      <c r="L3427">
        <v>285559</v>
      </c>
      <c r="M3427">
        <v>730404</v>
      </c>
      <c r="N3427" s="6" t="str">
        <f t="shared" si="53"/>
        <v>B3_R1_C3Provence-Alpes-Côte d'Azur2020_2035RésineuxPublic</v>
      </c>
    </row>
    <row r="3428" spans="1:14" x14ac:dyDescent="0.3">
      <c r="A3428" t="s">
        <v>226</v>
      </c>
      <c r="B3428" t="s">
        <v>66</v>
      </c>
      <c r="C3428" t="s">
        <v>214</v>
      </c>
      <c r="D3428" t="s">
        <v>114</v>
      </c>
      <c r="E3428" t="s">
        <v>112</v>
      </c>
      <c r="F3428">
        <v>11996</v>
      </c>
      <c r="G3428">
        <v>252747</v>
      </c>
      <c r="H3428">
        <v>12475</v>
      </c>
      <c r="I3428">
        <v>62849</v>
      </c>
      <c r="J3428">
        <v>131383</v>
      </c>
      <c r="K3428">
        <v>224979</v>
      </c>
      <c r="L3428">
        <v>403590</v>
      </c>
      <c r="M3428">
        <v>786846</v>
      </c>
      <c r="N3428" s="6" t="str">
        <f t="shared" si="53"/>
        <v>B3_R1_C3Provence-Alpes-Côte d'Azur2020_2035FeuillusPrivé</v>
      </c>
    </row>
    <row r="3429" spans="1:14" x14ac:dyDescent="0.3">
      <c r="A3429" t="s">
        <v>226</v>
      </c>
      <c r="B3429" t="s">
        <v>66</v>
      </c>
      <c r="C3429" t="s">
        <v>214</v>
      </c>
      <c r="D3429" t="s">
        <v>114</v>
      </c>
      <c r="E3429" t="s">
        <v>113</v>
      </c>
      <c r="F3429">
        <v>5177</v>
      </c>
      <c r="G3429">
        <v>93774</v>
      </c>
      <c r="H3429">
        <v>4246</v>
      </c>
      <c r="I3429">
        <v>19836</v>
      </c>
      <c r="J3429">
        <v>69506</v>
      </c>
      <c r="K3429">
        <v>83495</v>
      </c>
      <c r="L3429">
        <v>113054</v>
      </c>
      <c r="M3429">
        <v>296843</v>
      </c>
      <c r="N3429" s="6" t="str">
        <f t="shared" si="53"/>
        <v>B3_R1_C3Provence-Alpes-Côte d'Azur2020_2035FeuillusPublic</v>
      </c>
    </row>
    <row r="3430" spans="1:14" x14ac:dyDescent="0.3">
      <c r="A3430" t="s">
        <v>226</v>
      </c>
      <c r="B3430" t="s">
        <v>66</v>
      </c>
      <c r="C3430" t="s">
        <v>215</v>
      </c>
      <c r="D3430" t="s">
        <v>115</v>
      </c>
      <c r="E3430" t="s">
        <v>112</v>
      </c>
      <c r="F3430">
        <v>557107</v>
      </c>
      <c r="G3430">
        <v>449095</v>
      </c>
      <c r="H3430">
        <v>215564</v>
      </c>
      <c r="I3430">
        <v>566</v>
      </c>
      <c r="J3430">
        <v>-120238</v>
      </c>
      <c r="K3430">
        <v>975868</v>
      </c>
      <c r="L3430">
        <v>331771</v>
      </c>
      <c r="M3430">
        <v>954758</v>
      </c>
      <c r="N3430" s="6" t="str">
        <f t="shared" si="53"/>
        <v>B3_R1_C3Provence-Alpes-Côte d'Azur2035_2050RésineuxPrivé</v>
      </c>
    </row>
    <row r="3431" spans="1:14" x14ac:dyDescent="0.3">
      <c r="A3431" t="s">
        <v>226</v>
      </c>
      <c r="B3431" t="s">
        <v>66</v>
      </c>
      <c r="C3431" t="s">
        <v>215</v>
      </c>
      <c r="D3431" t="s">
        <v>115</v>
      </c>
      <c r="E3431" t="s">
        <v>113</v>
      </c>
      <c r="F3431">
        <v>290186</v>
      </c>
      <c r="G3431">
        <v>161895</v>
      </c>
      <c r="H3431">
        <v>134073</v>
      </c>
      <c r="I3431">
        <v>685</v>
      </c>
      <c r="J3431">
        <v>-2172</v>
      </c>
      <c r="K3431">
        <v>455689</v>
      </c>
      <c r="L3431">
        <v>234678</v>
      </c>
      <c r="M3431">
        <v>672039</v>
      </c>
      <c r="N3431" s="6" t="str">
        <f t="shared" si="53"/>
        <v>B3_R1_C3Provence-Alpes-Côte d'Azur2035_2050RésineuxPublic</v>
      </c>
    </row>
    <row r="3432" spans="1:14" x14ac:dyDescent="0.3">
      <c r="A3432" t="s">
        <v>226</v>
      </c>
      <c r="B3432" t="s">
        <v>66</v>
      </c>
      <c r="C3432" t="s">
        <v>215</v>
      </c>
      <c r="D3432" t="s">
        <v>114</v>
      </c>
      <c r="E3432" t="s">
        <v>112</v>
      </c>
      <c r="F3432">
        <v>33388</v>
      </c>
      <c r="G3432">
        <v>523022</v>
      </c>
      <c r="H3432">
        <v>97883</v>
      </c>
      <c r="I3432">
        <v>0</v>
      </c>
      <c r="J3432">
        <v>-18341</v>
      </c>
      <c r="K3432">
        <v>470632</v>
      </c>
      <c r="L3432">
        <v>429006</v>
      </c>
      <c r="M3432">
        <v>856573</v>
      </c>
      <c r="N3432" s="6" t="str">
        <f t="shared" si="53"/>
        <v>B3_R1_C3Provence-Alpes-Côte d'Azur2035_2050FeuillusPrivé</v>
      </c>
    </row>
    <row r="3433" spans="1:14" x14ac:dyDescent="0.3">
      <c r="A3433" t="s">
        <v>226</v>
      </c>
      <c r="B3433" t="s">
        <v>66</v>
      </c>
      <c r="C3433" t="s">
        <v>215</v>
      </c>
      <c r="D3433" t="s">
        <v>114</v>
      </c>
      <c r="E3433" t="s">
        <v>113</v>
      </c>
      <c r="F3433">
        <v>8908</v>
      </c>
      <c r="G3433">
        <v>114473</v>
      </c>
      <c r="H3433">
        <v>11148</v>
      </c>
      <c r="I3433">
        <v>0</v>
      </c>
      <c r="J3433">
        <v>35742</v>
      </c>
      <c r="K3433">
        <v>106294</v>
      </c>
      <c r="L3433">
        <v>137444</v>
      </c>
      <c r="M3433">
        <v>288667</v>
      </c>
      <c r="N3433" s="6" t="str">
        <f t="shared" si="53"/>
        <v>B3_R1_C3Provence-Alpes-Côte d'Azur2035_2050FeuillusPublic</v>
      </c>
    </row>
    <row r="3434" spans="1:14" x14ac:dyDescent="0.3">
      <c r="A3434" t="s">
        <v>226</v>
      </c>
      <c r="B3434" t="s">
        <v>68</v>
      </c>
      <c r="C3434" t="s">
        <v>214</v>
      </c>
      <c r="D3434" t="s">
        <v>115</v>
      </c>
      <c r="E3434" t="s">
        <v>112</v>
      </c>
      <c r="F3434">
        <v>210638</v>
      </c>
      <c r="G3434">
        <v>181366</v>
      </c>
      <c r="H3434">
        <v>43255</v>
      </c>
      <c r="I3434">
        <v>2648</v>
      </c>
      <c r="J3434">
        <v>210094</v>
      </c>
      <c r="K3434">
        <v>382396</v>
      </c>
      <c r="L3434">
        <v>256111</v>
      </c>
      <c r="M3434">
        <v>1117275</v>
      </c>
      <c r="N3434" s="6" t="str">
        <f t="shared" si="53"/>
        <v>B3_R2_C1Provence-Alpes-Côte d'Azur2020_2035RésineuxPrivé</v>
      </c>
    </row>
    <row r="3435" spans="1:14" x14ac:dyDescent="0.3">
      <c r="A3435" t="s">
        <v>226</v>
      </c>
      <c r="B3435" t="s">
        <v>68</v>
      </c>
      <c r="C3435" t="s">
        <v>214</v>
      </c>
      <c r="D3435" t="s">
        <v>115</v>
      </c>
      <c r="E3435" t="s">
        <v>113</v>
      </c>
      <c r="F3435">
        <v>228387</v>
      </c>
      <c r="G3435">
        <v>136305</v>
      </c>
      <c r="H3435">
        <v>67312</v>
      </c>
      <c r="I3435">
        <v>3705</v>
      </c>
      <c r="J3435">
        <v>86771</v>
      </c>
      <c r="K3435">
        <v>367493</v>
      </c>
      <c r="L3435">
        <v>192060</v>
      </c>
      <c r="M3435">
        <v>791181</v>
      </c>
      <c r="N3435" s="6" t="str">
        <f t="shared" si="53"/>
        <v>B3_R2_C1Provence-Alpes-Côte d'Azur2020_2035RésineuxPublic</v>
      </c>
    </row>
    <row r="3436" spans="1:14" x14ac:dyDescent="0.3">
      <c r="A3436" t="s">
        <v>226</v>
      </c>
      <c r="B3436" t="s">
        <v>68</v>
      </c>
      <c r="C3436" t="s">
        <v>214</v>
      </c>
      <c r="D3436" t="s">
        <v>114</v>
      </c>
      <c r="E3436" t="s">
        <v>112</v>
      </c>
      <c r="F3436">
        <v>14297</v>
      </c>
      <c r="G3436">
        <v>274180</v>
      </c>
      <c r="H3436">
        <v>14902</v>
      </c>
      <c r="I3436">
        <v>32722</v>
      </c>
      <c r="J3436">
        <v>264630</v>
      </c>
      <c r="K3436">
        <v>243823</v>
      </c>
      <c r="L3436">
        <v>253950</v>
      </c>
      <c r="M3436">
        <v>864044</v>
      </c>
      <c r="N3436" s="6" t="str">
        <f t="shared" si="53"/>
        <v>B3_R2_C1Provence-Alpes-Côte d'Azur2020_2035FeuillusPrivé</v>
      </c>
    </row>
    <row r="3437" spans="1:14" x14ac:dyDescent="0.3">
      <c r="A3437" t="s">
        <v>226</v>
      </c>
      <c r="B3437" t="s">
        <v>68</v>
      </c>
      <c r="C3437" t="s">
        <v>214</v>
      </c>
      <c r="D3437" t="s">
        <v>114</v>
      </c>
      <c r="E3437" t="s">
        <v>113</v>
      </c>
      <c r="F3437">
        <v>4781</v>
      </c>
      <c r="G3437">
        <v>84331</v>
      </c>
      <c r="H3437">
        <v>3224</v>
      </c>
      <c r="I3437">
        <v>1228</v>
      </c>
      <c r="J3437">
        <v>119138</v>
      </c>
      <c r="K3437">
        <v>76662</v>
      </c>
      <c r="L3437">
        <v>74918</v>
      </c>
      <c r="M3437">
        <v>324167</v>
      </c>
      <c r="N3437" s="6" t="str">
        <f t="shared" si="53"/>
        <v>B3_R2_C1Provence-Alpes-Côte d'Azur2020_2035FeuillusPublic</v>
      </c>
    </row>
    <row r="3438" spans="1:14" x14ac:dyDescent="0.3">
      <c r="A3438" t="s">
        <v>226</v>
      </c>
      <c r="B3438" t="s">
        <v>68</v>
      </c>
      <c r="C3438" t="s">
        <v>215</v>
      </c>
      <c r="D3438" t="s">
        <v>115</v>
      </c>
      <c r="E3438" t="s">
        <v>112</v>
      </c>
      <c r="F3438">
        <v>463271</v>
      </c>
      <c r="G3438">
        <v>385862</v>
      </c>
      <c r="H3438">
        <v>98136</v>
      </c>
      <c r="I3438">
        <v>0</v>
      </c>
      <c r="J3438">
        <v>80796</v>
      </c>
      <c r="K3438">
        <v>823032</v>
      </c>
      <c r="L3438">
        <v>190267</v>
      </c>
      <c r="M3438">
        <v>1165749</v>
      </c>
      <c r="N3438" s="6" t="str">
        <f t="shared" si="53"/>
        <v>B3_R2_C1Provence-Alpes-Côte d'Azur2035_2050RésineuxPrivé</v>
      </c>
    </row>
    <row r="3439" spans="1:14" x14ac:dyDescent="0.3">
      <c r="A3439" t="s">
        <v>226</v>
      </c>
      <c r="B3439" t="s">
        <v>68</v>
      </c>
      <c r="C3439" t="s">
        <v>215</v>
      </c>
      <c r="D3439" t="s">
        <v>115</v>
      </c>
      <c r="E3439" t="s">
        <v>113</v>
      </c>
      <c r="F3439">
        <v>267859</v>
      </c>
      <c r="G3439">
        <v>151028</v>
      </c>
      <c r="H3439">
        <v>73293</v>
      </c>
      <c r="I3439">
        <v>0</v>
      </c>
      <c r="J3439">
        <v>98915</v>
      </c>
      <c r="K3439">
        <v>422245</v>
      </c>
      <c r="L3439">
        <v>139743</v>
      </c>
      <c r="M3439">
        <v>816838</v>
      </c>
      <c r="N3439" s="6" t="str">
        <f t="shared" si="53"/>
        <v>B3_R2_C1Provence-Alpes-Côte d'Azur2035_2050RésineuxPublic</v>
      </c>
    </row>
    <row r="3440" spans="1:14" x14ac:dyDescent="0.3">
      <c r="A3440" t="s">
        <v>226</v>
      </c>
      <c r="B3440" t="s">
        <v>68</v>
      </c>
      <c r="C3440" t="s">
        <v>215</v>
      </c>
      <c r="D3440" t="s">
        <v>114</v>
      </c>
      <c r="E3440" t="s">
        <v>112</v>
      </c>
      <c r="F3440">
        <v>27297</v>
      </c>
      <c r="G3440">
        <v>505974</v>
      </c>
      <c r="H3440">
        <v>46212</v>
      </c>
      <c r="I3440">
        <v>0</v>
      </c>
      <c r="J3440">
        <v>252693</v>
      </c>
      <c r="K3440">
        <v>450544</v>
      </c>
      <c r="L3440">
        <v>243019</v>
      </c>
      <c r="M3440">
        <v>1071436</v>
      </c>
      <c r="N3440" s="6" t="str">
        <f t="shared" si="53"/>
        <v>B3_R2_C1Provence-Alpes-Côte d'Azur2035_2050FeuillusPrivé</v>
      </c>
    </row>
    <row r="3441" spans="1:14" x14ac:dyDescent="0.3">
      <c r="A3441" t="s">
        <v>226</v>
      </c>
      <c r="B3441" t="s">
        <v>68</v>
      </c>
      <c r="C3441" t="s">
        <v>215</v>
      </c>
      <c r="D3441" t="s">
        <v>114</v>
      </c>
      <c r="E3441" t="s">
        <v>113</v>
      </c>
      <c r="F3441">
        <v>8434</v>
      </c>
      <c r="G3441">
        <v>119733</v>
      </c>
      <c r="H3441">
        <v>4936</v>
      </c>
      <c r="I3441">
        <v>0</v>
      </c>
      <c r="J3441">
        <v>127940</v>
      </c>
      <c r="K3441">
        <v>110020</v>
      </c>
      <c r="L3441">
        <v>70478</v>
      </c>
      <c r="M3441">
        <v>364408</v>
      </c>
      <c r="N3441" s="6" t="str">
        <f t="shared" si="53"/>
        <v>B3_R2_C1Provence-Alpes-Côte d'Azur2035_2050FeuillusPublic</v>
      </c>
    </row>
    <row r="3442" spans="1:14" x14ac:dyDescent="0.3">
      <c r="A3442" t="s">
        <v>226</v>
      </c>
      <c r="B3442" t="s">
        <v>69</v>
      </c>
      <c r="C3442" t="s">
        <v>214</v>
      </c>
      <c r="D3442" t="s">
        <v>115</v>
      </c>
      <c r="E3442" t="s">
        <v>112</v>
      </c>
      <c r="F3442">
        <v>210638</v>
      </c>
      <c r="G3442">
        <v>181366</v>
      </c>
      <c r="H3442">
        <v>43255</v>
      </c>
      <c r="I3442">
        <v>2648</v>
      </c>
      <c r="J3442">
        <v>210094</v>
      </c>
      <c r="K3442">
        <v>382396</v>
      </c>
      <c r="L3442">
        <v>256111</v>
      </c>
      <c r="M3442">
        <v>1117275</v>
      </c>
      <c r="N3442" s="6" t="str">
        <f t="shared" si="53"/>
        <v>B3_R2_C2Provence-Alpes-Côte d'Azur2020_2035RésineuxPrivé</v>
      </c>
    </row>
    <row r="3443" spans="1:14" x14ac:dyDescent="0.3">
      <c r="A3443" t="s">
        <v>226</v>
      </c>
      <c r="B3443" t="s">
        <v>69</v>
      </c>
      <c r="C3443" t="s">
        <v>214</v>
      </c>
      <c r="D3443" t="s">
        <v>115</v>
      </c>
      <c r="E3443" t="s">
        <v>113</v>
      </c>
      <c r="F3443">
        <v>228387</v>
      </c>
      <c r="G3443">
        <v>136305</v>
      </c>
      <c r="H3443">
        <v>67312</v>
      </c>
      <c r="I3443">
        <v>3705</v>
      </c>
      <c r="J3443">
        <v>86771</v>
      </c>
      <c r="K3443">
        <v>367493</v>
      </c>
      <c r="L3443">
        <v>192060</v>
      </c>
      <c r="M3443">
        <v>791181</v>
      </c>
      <c r="N3443" s="6" t="str">
        <f t="shared" si="53"/>
        <v>B3_R2_C2Provence-Alpes-Côte d'Azur2020_2035RésineuxPublic</v>
      </c>
    </row>
    <row r="3444" spans="1:14" x14ac:dyDescent="0.3">
      <c r="A3444" t="s">
        <v>226</v>
      </c>
      <c r="B3444" t="s">
        <v>69</v>
      </c>
      <c r="C3444" t="s">
        <v>214</v>
      </c>
      <c r="D3444" t="s">
        <v>114</v>
      </c>
      <c r="E3444" t="s">
        <v>112</v>
      </c>
      <c r="F3444">
        <v>14297</v>
      </c>
      <c r="G3444">
        <v>274180</v>
      </c>
      <c r="H3444">
        <v>14902</v>
      </c>
      <c r="I3444">
        <v>32722</v>
      </c>
      <c r="J3444">
        <v>264630</v>
      </c>
      <c r="K3444">
        <v>243823</v>
      </c>
      <c r="L3444">
        <v>253950</v>
      </c>
      <c r="M3444">
        <v>864044</v>
      </c>
      <c r="N3444" s="6" t="str">
        <f t="shared" si="53"/>
        <v>B3_R2_C2Provence-Alpes-Côte d'Azur2020_2035FeuillusPrivé</v>
      </c>
    </row>
    <row r="3445" spans="1:14" x14ac:dyDescent="0.3">
      <c r="A3445" t="s">
        <v>226</v>
      </c>
      <c r="B3445" t="s">
        <v>69</v>
      </c>
      <c r="C3445" t="s">
        <v>214</v>
      </c>
      <c r="D3445" t="s">
        <v>114</v>
      </c>
      <c r="E3445" t="s">
        <v>113</v>
      </c>
      <c r="F3445">
        <v>4781</v>
      </c>
      <c r="G3445">
        <v>84331</v>
      </c>
      <c r="H3445">
        <v>3224</v>
      </c>
      <c r="I3445">
        <v>1228</v>
      </c>
      <c r="J3445">
        <v>119138</v>
      </c>
      <c r="K3445">
        <v>76662</v>
      </c>
      <c r="L3445">
        <v>74918</v>
      </c>
      <c r="M3445">
        <v>324167</v>
      </c>
      <c r="N3445" s="6" t="str">
        <f t="shared" si="53"/>
        <v>B3_R2_C2Provence-Alpes-Côte d'Azur2020_2035FeuillusPublic</v>
      </c>
    </row>
    <row r="3446" spans="1:14" x14ac:dyDescent="0.3">
      <c r="A3446" t="s">
        <v>226</v>
      </c>
      <c r="B3446" t="s">
        <v>69</v>
      </c>
      <c r="C3446" t="s">
        <v>215</v>
      </c>
      <c r="D3446" t="s">
        <v>115</v>
      </c>
      <c r="E3446" t="s">
        <v>112</v>
      </c>
      <c r="F3446">
        <v>487990</v>
      </c>
      <c r="G3446">
        <v>403844</v>
      </c>
      <c r="H3446">
        <v>169428</v>
      </c>
      <c r="I3446">
        <v>0</v>
      </c>
      <c r="J3446">
        <v>-31706</v>
      </c>
      <c r="K3446">
        <v>866039</v>
      </c>
      <c r="L3446">
        <v>332907</v>
      </c>
      <c r="M3446">
        <v>1060072</v>
      </c>
      <c r="N3446" s="6" t="str">
        <f t="shared" si="53"/>
        <v>B3_R2_C2Provence-Alpes-Côte d'Azur2035_2050RésineuxPrivé</v>
      </c>
    </row>
    <row r="3447" spans="1:14" x14ac:dyDescent="0.3">
      <c r="A3447" t="s">
        <v>226</v>
      </c>
      <c r="B3447" t="s">
        <v>69</v>
      </c>
      <c r="C3447" t="s">
        <v>215</v>
      </c>
      <c r="D3447" t="s">
        <v>115</v>
      </c>
      <c r="E3447" t="s">
        <v>113</v>
      </c>
      <c r="F3447">
        <v>291592</v>
      </c>
      <c r="G3447">
        <v>167386</v>
      </c>
      <c r="H3447">
        <v>122006</v>
      </c>
      <c r="I3447">
        <v>0</v>
      </c>
      <c r="J3447">
        <v>25698</v>
      </c>
      <c r="K3447">
        <v>462213</v>
      </c>
      <c r="L3447">
        <v>226930</v>
      </c>
      <c r="M3447">
        <v>746536</v>
      </c>
      <c r="N3447" s="6" t="str">
        <f t="shared" si="53"/>
        <v>B3_R2_C2Provence-Alpes-Côte d'Azur2035_2050RésineuxPublic</v>
      </c>
    </row>
    <row r="3448" spans="1:14" x14ac:dyDescent="0.3">
      <c r="A3448" t="s">
        <v>226</v>
      </c>
      <c r="B3448" t="s">
        <v>69</v>
      </c>
      <c r="C3448" t="s">
        <v>215</v>
      </c>
      <c r="D3448" t="s">
        <v>114</v>
      </c>
      <c r="E3448" t="s">
        <v>112</v>
      </c>
      <c r="F3448">
        <v>28811</v>
      </c>
      <c r="G3448">
        <v>505736</v>
      </c>
      <c r="H3448">
        <v>74311</v>
      </c>
      <c r="I3448">
        <v>0</v>
      </c>
      <c r="J3448">
        <v>92632</v>
      </c>
      <c r="K3448">
        <v>451884</v>
      </c>
      <c r="L3448">
        <v>405741</v>
      </c>
      <c r="M3448">
        <v>981006</v>
      </c>
      <c r="N3448" s="6" t="str">
        <f t="shared" si="53"/>
        <v>B3_R2_C2Provence-Alpes-Côte d'Azur2035_2050FeuillusPrivé</v>
      </c>
    </row>
    <row r="3449" spans="1:14" x14ac:dyDescent="0.3">
      <c r="A3449" t="s">
        <v>226</v>
      </c>
      <c r="B3449" t="s">
        <v>69</v>
      </c>
      <c r="C3449" t="s">
        <v>215</v>
      </c>
      <c r="D3449" t="s">
        <v>114</v>
      </c>
      <c r="E3449" t="s">
        <v>113</v>
      </c>
      <c r="F3449">
        <v>8217</v>
      </c>
      <c r="G3449">
        <v>119544</v>
      </c>
      <c r="H3449">
        <v>8575</v>
      </c>
      <c r="I3449">
        <v>0</v>
      </c>
      <c r="J3449">
        <v>75306</v>
      </c>
      <c r="K3449">
        <v>109834</v>
      </c>
      <c r="L3449">
        <v>120160</v>
      </c>
      <c r="M3449">
        <v>332520</v>
      </c>
      <c r="N3449" s="6" t="str">
        <f t="shared" si="53"/>
        <v>B3_R2_C2Provence-Alpes-Côte d'Azur2035_2050FeuillusPublic</v>
      </c>
    </row>
    <row r="3450" spans="1:14" x14ac:dyDescent="0.3">
      <c r="A3450" t="s">
        <v>226</v>
      </c>
      <c r="B3450" t="s">
        <v>70</v>
      </c>
      <c r="C3450" t="s">
        <v>214</v>
      </c>
      <c r="D3450" t="s">
        <v>115</v>
      </c>
      <c r="E3450" t="s">
        <v>112</v>
      </c>
      <c r="F3450">
        <v>217307</v>
      </c>
      <c r="G3450">
        <v>186859</v>
      </c>
      <c r="H3450">
        <v>66502</v>
      </c>
      <c r="I3450">
        <v>2497</v>
      </c>
      <c r="J3450">
        <v>114196</v>
      </c>
      <c r="K3450">
        <v>394517</v>
      </c>
      <c r="L3450">
        <v>387007</v>
      </c>
      <c r="M3450">
        <v>1016995</v>
      </c>
      <c r="N3450" s="6" t="str">
        <f t="shared" si="53"/>
        <v>B3_R2_C3Provence-Alpes-Côte d'Azur2020_2035RésineuxPrivé</v>
      </c>
    </row>
    <row r="3451" spans="1:14" x14ac:dyDescent="0.3">
      <c r="A3451" t="s">
        <v>226</v>
      </c>
      <c r="B3451" t="s">
        <v>70</v>
      </c>
      <c r="C3451" t="s">
        <v>214</v>
      </c>
      <c r="D3451" t="s">
        <v>115</v>
      </c>
      <c r="E3451" t="s">
        <v>113</v>
      </c>
      <c r="F3451">
        <v>245563</v>
      </c>
      <c r="G3451">
        <v>149279</v>
      </c>
      <c r="H3451">
        <v>100884</v>
      </c>
      <c r="I3451">
        <v>3644</v>
      </c>
      <c r="J3451">
        <v>21135</v>
      </c>
      <c r="K3451">
        <v>397594</v>
      </c>
      <c r="L3451">
        <v>273233</v>
      </c>
      <c r="M3451">
        <v>725117</v>
      </c>
      <c r="N3451" s="6" t="str">
        <f t="shared" si="53"/>
        <v>B3_R2_C3Provence-Alpes-Côte d'Azur2020_2035RésineuxPublic</v>
      </c>
    </row>
    <row r="3452" spans="1:14" x14ac:dyDescent="0.3">
      <c r="A3452" t="s">
        <v>226</v>
      </c>
      <c r="B3452" t="s">
        <v>70</v>
      </c>
      <c r="C3452" t="s">
        <v>214</v>
      </c>
      <c r="D3452" t="s">
        <v>114</v>
      </c>
      <c r="E3452" t="s">
        <v>112</v>
      </c>
      <c r="F3452">
        <v>14219</v>
      </c>
      <c r="G3452">
        <v>270243</v>
      </c>
      <c r="H3452">
        <v>23060</v>
      </c>
      <c r="I3452">
        <v>31836</v>
      </c>
      <c r="J3452">
        <v>126428</v>
      </c>
      <c r="K3452">
        <v>240540</v>
      </c>
      <c r="L3452">
        <v>393322</v>
      </c>
      <c r="M3452">
        <v>785119</v>
      </c>
      <c r="N3452" s="6" t="str">
        <f t="shared" si="53"/>
        <v>B3_R2_C3Provence-Alpes-Côte d'Azur2020_2035FeuillusPrivé</v>
      </c>
    </row>
    <row r="3453" spans="1:14" x14ac:dyDescent="0.3">
      <c r="A3453" t="s">
        <v>226</v>
      </c>
      <c r="B3453" t="s">
        <v>70</v>
      </c>
      <c r="C3453" t="s">
        <v>214</v>
      </c>
      <c r="D3453" t="s">
        <v>114</v>
      </c>
      <c r="E3453" t="s">
        <v>113</v>
      </c>
      <c r="F3453">
        <v>4758</v>
      </c>
      <c r="G3453">
        <v>84271</v>
      </c>
      <c r="H3453">
        <v>4875</v>
      </c>
      <c r="I3453">
        <v>1186</v>
      </c>
      <c r="J3453">
        <v>77633</v>
      </c>
      <c r="K3453">
        <v>76685</v>
      </c>
      <c r="L3453">
        <v>112293</v>
      </c>
      <c r="M3453">
        <v>297148</v>
      </c>
      <c r="N3453" s="6" t="str">
        <f t="shared" si="53"/>
        <v>B3_R2_C3Provence-Alpes-Côte d'Azur2020_2035FeuillusPublic</v>
      </c>
    </row>
    <row r="3454" spans="1:14" x14ac:dyDescent="0.3">
      <c r="A3454" t="s">
        <v>226</v>
      </c>
      <c r="B3454" t="s">
        <v>70</v>
      </c>
      <c r="C3454" t="s">
        <v>215</v>
      </c>
      <c r="D3454" t="s">
        <v>115</v>
      </c>
      <c r="E3454" t="s">
        <v>112</v>
      </c>
      <c r="F3454">
        <v>543953</v>
      </c>
      <c r="G3454">
        <v>442689</v>
      </c>
      <c r="H3454">
        <v>216286</v>
      </c>
      <c r="I3454">
        <v>0</v>
      </c>
      <c r="J3454">
        <v>-122824</v>
      </c>
      <c r="K3454">
        <v>957137</v>
      </c>
      <c r="L3454">
        <v>322355</v>
      </c>
      <c r="M3454">
        <v>917111</v>
      </c>
      <c r="N3454" s="6" t="str">
        <f t="shared" si="53"/>
        <v>B3_R2_C3Provence-Alpes-Côte d'Azur2035_2050RésineuxPrivé</v>
      </c>
    </row>
    <row r="3455" spans="1:14" x14ac:dyDescent="0.3">
      <c r="A3455" t="s">
        <v>226</v>
      </c>
      <c r="B3455" t="s">
        <v>70</v>
      </c>
      <c r="C3455" t="s">
        <v>215</v>
      </c>
      <c r="D3455" t="s">
        <v>115</v>
      </c>
      <c r="E3455" t="s">
        <v>113</v>
      </c>
      <c r="F3455">
        <v>286564</v>
      </c>
      <c r="G3455">
        <v>160227</v>
      </c>
      <c r="H3455">
        <v>132842</v>
      </c>
      <c r="I3455">
        <v>0</v>
      </c>
      <c r="J3455">
        <v>-5270</v>
      </c>
      <c r="K3455">
        <v>450432</v>
      </c>
      <c r="L3455">
        <v>232862</v>
      </c>
      <c r="M3455">
        <v>656319</v>
      </c>
      <c r="N3455" s="6" t="str">
        <f t="shared" si="53"/>
        <v>B3_R2_C3Provence-Alpes-Côte d'Azur2035_2050RésineuxPublic</v>
      </c>
    </row>
    <row r="3456" spans="1:14" x14ac:dyDescent="0.3">
      <c r="A3456" t="s">
        <v>226</v>
      </c>
      <c r="B3456" t="s">
        <v>70</v>
      </c>
      <c r="C3456" t="s">
        <v>215</v>
      </c>
      <c r="D3456" t="s">
        <v>114</v>
      </c>
      <c r="E3456" t="s">
        <v>112</v>
      </c>
      <c r="F3456">
        <v>32777</v>
      </c>
      <c r="G3456">
        <v>522678</v>
      </c>
      <c r="H3456">
        <v>100040</v>
      </c>
      <c r="I3456">
        <v>0</v>
      </c>
      <c r="J3456">
        <v>-19991</v>
      </c>
      <c r="K3456">
        <v>470319</v>
      </c>
      <c r="L3456">
        <v>427373</v>
      </c>
      <c r="M3456">
        <v>850102</v>
      </c>
      <c r="N3456" s="6" t="str">
        <f t="shared" si="53"/>
        <v>B3_R2_C3Provence-Alpes-Côte d'Azur2035_2050FeuillusPrivé</v>
      </c>
    </row>
    <row r="3457" spans="1:14" x14ac:dyDescent="0.3">
      <c r="A3457" t="s">
        <v>226</v>
      </c>
      <c r="B3457" t="s">
        <v>70</v>
      </c>
      <c r="C3457" t="s">
        <v>215</v>
      </c>
      <c r="D3457" t="s">
        <v>114</v>
      </c>
      <c r="E3457" t="s">
        <v>113</v>
      </c>
      <c r="F3457">
        <v>8614</v>
      </c>
      <c r="G3457">
        <v>114130</v>
      </c>
      <c r="H3457">
        <v>10788</v>
      </c>
      <c r="I3457">
        <v>0</v>
      </c>
      <c r="J3457">
        <v>37364</v>
      </c>
      <c r="K3457">
        <v>105647</v>
      </c>
      <c r="L3457">
        <v>136691</v>
      </c>
      <c r="M3457">
        <v>289169</v>
      </c>
      <c r="N3457" s="6" t="str">
        <f t="shared" si="53"/>
        <v>B3_R2_C3Provence-Alpes-Côte d'Azur2035_2050FeuillusPublic</v>
      </c>
    </row>
    <row r="3458" spans="1:14" x14ac:dyDescent="0.3">
      <c r="A3458" t="s">
        <v>227</v>
      </c>
      <c r="B3458" t="s">
        <v>12</v>
      </c>
      <c r="C3458" t="s">
        <v>214</v>
      </c>
      <c r="D3458" t="s">
        <v>115</v>
      </c>
      <c r="E3458" t="s">
        <v>112</v>
      </c>
      <c r="F3458">
        <v>5963</v>
      </c>
      <c r="G3458">
        <v>4753</v>
      </c>
      <c r="H3458">
        <v>469</v>
      </c>
      <c r="I3458">
        <v>1511</v>
      </c>
      <c r="J3458">
        <v>48382</v>
      </c>
      <c r="K3458">
        <v>11049</v>
      </c>
      <c r="L3458">
        <v>15606</v>
      </c>
      <c r="M3458">
        <v>143973</v>
      </c>
      <c r="N3458" s="6" t="str">
        <f t="shared" si="53"/>
        <v>A1_R1_C1Corse2020_2035RésineuxPrivé</v>
      </c>
    </row>
    <row r="3459" spans="1:14" x14ac:dyDescent="0.3">
      <c r="A3459" t="s">
        <v>227</v>
      </c>
      <c r="B3459" t="s">
        <v>12</v>
      </c>
      <c r="C3459" t="s">
        <v>214</v>
      </c>
      <c r="D3459" t="s">
        <v>115</v>
      </c>
      <c r="E3459" t="s">
        <v>113</v>
      </c>
      <c r="F3459">
        <v>18824</v>
      </c>
      <c r="G3459">
        <v>7442</v>
      </c>
      <c r="H3459">
        <v>6091</v>
      </c>
      <c r="I3459">
        <v>0</v>
      </c>
      <c r="J3459">
        <v>28736</v>
      </c>
      <c r="K3459">
        <v>26071</v>
      </c>
      <c r="L3459">
        <v>28641</v>
      </c>
      <c r="M3459">
        <v>128523</v>
      </c>
      <c r="N3459" s="6" t="str">
        <f t="shared" ref="N3459:N3522" si="54">B3459&amp;A3459&amp;C3459&amp;D3459&amp;E3459</f>
        <v>A1_R1_C1Corse2020_2035RésineuxPublic</v>
      </c>
    </row>
    <row r="3460" spans="1:14" x14ac:dyDescent="0.3">
      <c r="A3460" t="s">
        <v>227</v>
      </c>
      <c r="B3460" t="s">
        <v>12</v>
      </c>
      <c r="C3460" t="s">
        <v>214</v>
      </c>
      <c r="D3460" t="s">
        <v>114</v>
      </c>
      <c r="E3460" t="s">
        <v>112</v>
      </c>
      <c r="F3460">
        <v>916</v>
      </c>
      <c r="G3460">
        <v>65407</v>
      </c>
      <c r="H3460">
        <v>464</v>
      </c>
      <c r="I3460">
        <v>12077</v>
      </c>
      <c r="J3460">
        <v>563223</v>
      </c>
      <c r="K3460">
        <v>49306</v>
      </c>
      <c r="L3460">
        <v>67136</v>
      </c>
      <c r="M3460">
        <v>733849</v>
      </c>
      <c r="N3460" s="6" t="str">
        <f t="shared" si="54"/>
        <v>A1_R1_C1Corse2020_2035FeuillusPrivé</v>
      </c>
    </row>
    <row r="3461" spans="1:14" x14ac:dyDescent="0.3">
      <c r="A3461" t="s">
        <v>227</v>
      </c>
      <c r="B3461" t="s">
        <v>12</v>
      </c>
      <c r="C3461" t="s">
        <v>214</v>
      </c>
      <c r="D3461" t="s">
        <v>114</v>
      </c>
      <c r="E3461" t="s">
        <v>113</v>
      </c>
      <c r="F3461">
        <v>645</v>
      </c>
      <c r="G3461">
        <v>11104</v>
      </c>
      <c r="H3461">
        <v>48</v>
      </c>
      <c r="I3461">
        <v>0</v>
      </c>
      <c r="J3461">
        <v>36614</v>
      </c>
      <c r="K3461">
        <v>9395</v>
      </c>
      <c r="L3461">
        <v>2306</v>
      </c>
      <c r="M3461">
        <v>64054</v>
      </c>
      <c r="N3461" s="6" t="str">
        <f t="shared" si="54"/>
        <v>A1_R1_C1Corse2020_2035FeuillusPublic</v>
      </c>
    </row>
    <row r="3462" spans="1:14" x14ac:dyDescent="0.3">
      <c r="A3462" t="s">
        <v>227</v>
      </c>
      <c r="B3462" t="s">
        <v>12</v>
      </c>
      <c r="C3462" t="s">
        <v>215</v>
      </c>
      <c r="D3462" t="s">
        <v>115</v>
      </c>
      <c r="E3462" t="s">
        <v>112</v>
      </c>
      <c r="F3462">
        <v>10634</v>
      </c>
      <c r="G3462">
        <v>13733</v>
      </c>
      <c r="H3462">
        <v>196</v>
      </c>
      <c r="I3462">
        <v>0</v>
      </c>
      <c r="J3462">
        <v>64844</v>
      </c>
      <c r="K3462">
        <v>25207</v>
      </c>
      <c r="L3462">
        <v>14442</v>
      </c>
      <c r="M3462">
        <v>206700</v>
      </c>
      <c r="N3462" s="6" t="str">
        <f t="shared" si="54"/>
        <v>A1_R1_C1Corse2035_2050RésineuxPrivé</v>
      </c>
    </row>
    <row r="3463" spans="1:14" x14ac:dyDescent="0.3">
      <c r="A3463" t="s">
        <v>227</v>
      </c>
      <c r="B3463" t="s">
        <v>12</v>
      </c>
      <c r="C3463" t="s">
        <v>215</v>
      </c>
      <c r="D3463" t="s">
        <v>115</v>
      </c>
      <c r="E3463" t="s">
        <v>113</v>
      </c>
      <c r="F3463">
        <v>22082</v>
      </c>
      <c r="G3463">
        <v>9106</v>
      </c>
      <c r="H3463">
        <v>6195</v>
      </c>
      <c r="I3463">
        <v>0</v>
      </c>
      <c r="J3463">
        <v>35098</v>
      </c>
      <c r="K3463">
        <v>31046</v>
      </c>
      <c r="L3463">
        <v>13519</v>
      </c>
      <c r="M3463">
        <v>132199</v>
      </c>
      <c r="N3463" s="6" t="str">
        <f t="shared" si="54"/>
        <v>A1_R1_C1Corse2035_2050RésineuxPublic</v>
      </c>
    </row>
    <row r="3464" spans="1:14" x14ac:dyDescent="0.3">
      <c r="A3464" t="s">
        <v>227</v>
      </c>
      <c r="B3464" t="s">
        <v>12</v>
      </c>
      <c r="C3464" t="s">
        <v>215</v>
      </c>
      <c r="D3464" t="s">
        <v>114</v>
      </c>
      <c r="E3464" t="s">
        <v>112</v>
      </c>
      <c r="F3464">
        <v>5392</v>
      </c>
      <c r="G3464">
        <v>126839</v>
      </c>
      <c r="H3464">
        <v>1196</v>
      </c>
      <c r="I3464">
        <v>0</v>
      </c>
      <c r="J3464">
        <v>777163</v>
      </c>
      <c r="K3464">
        <v>101826</v>
      </c>
      <c r="L3464">
        <v>71051</v>
      </c>
      <c r="M3464">
        <v>1228017</v>
      </c>
      <c r="N3464" s="6" t="str">
        <f t="shared" si="54"/>
        <v>A1_R1_C1Corse2035_2050FeuillusPrivé</v>
      </c>
    </row>
    <row r="3465" spans="1:14" x14ac:dyDescent="0.3">
      <c r="A3465" t="s">
        <v>227</v>
      </c>
      <c r="B3465" t="s">
        <v>12</v>
      </c>
      <c r="C3465" t="s">
        <v>215</v>
      </c>
      <c r="D3465" t="s">
        <v>114</v>
      </c>
      <c r="E3465" t="s">
        <v>113</v>
      </c>
      <c r="F3465">
        <v>1029</v>
      </c>
      <c r="G3465">
        <v>17991</v>
      </c>
      <c r="H3465">
        <v>96</v>
      </c>
      <c r="I3465">
        <v>0</v>
      </c>
      <c r="J3465">
        <v>38712</v>
      </c>
      <c r="K3465">
        <v>15307</v>
      </c>
      <c r="L3465">
        <v>2800</v>
      </c>
      <c r="M3465">
        <v>74915</v>
      </c>
      <c r="N3465" s="6" t="str">
        <f t="shared" si="54"/>
        <v>A1_R1_C1Corse2035_2050FeuillusPublic</v>
      </c>
    </row>
    <row r="3466" spans="1:14" x14ac:dyDescent="0.3">
      <c r="A3466" t="s">
        <v>227</v>
      </c>
      <c r="B3466" t="s">
        <v>14</v>
      </c>
      <c r="C3466" t="s">
        <v>214</v>
      </c>
      <c r="D3466" t="s">
        <v>115</v>
      </c>
      <c r="E3466" t="s">
        <v>112</v>
      </c>
      <c r="F3466">
        <v>5963</v>
      </c>
      <c r="G3466">
        <v>4753</v>
      </c>
      <c r="H3466">
        <v>469</v>
      </c>
      <c r="I3466">
        <v>1511</v>
      </c>
      <c r="J3466">
        <v>48382</v>
      </c>
      <c r="K3466">
        <v>11049</v>
      </c>
      <c r="L3466">
        <v>15606</v>
      </c>
      <c r="M3466">
        <v>143973</v>
      </c>
      <c r="N3466" s="6" t="str">
        <f t="shared" si="54"/>
        <v>A1_R1_C2Corse2020_2035RésineuxPrivé</v>
      </c>
    </row>
    <row r="3467" spans="1:14" x14ac:dyDescent="0.3">
      <c r="A3467" t="s">
        <v>227</v>
      </c>
      <c r="B3467" t="s">
        <v>14</v>
      </c>
      <c r="C3467" t="s">
        <v>214</v>
      </c>
      <c r="D3467" t="s">
        <v>115</v>
      </c>
      <c r="E3467" t="s">
        <v>113</v>
      </c>
      <c r="F3467">
        <v>18824</v>
      </c>
      <c r="G3467">
        <v>7442</v>
      </c>
      <c r="H3467">
        <v>6091</v>
      </c>
      <c r="I3467">
        <v>0</v>
      </c>
      <c r="J3467">
        <v>28736</v>
      </c>
      <c r="K3467">
        <v>26071</v>
      </c>
      <c r="L3467">
        <v>28641</v>
      </c>
      <c r="M3467">
        <v>128523</v>
      </c>
      <c r="N3467" s="6" t="str">
        <f t="shared" si="54"/>
        <v>A1_R1_C2Corse2020_2035RésineuxPublic</v>
      </c>
    </row>
    <row r="3468" spans="1:14" x14ac:dyDescent="0.3">
      <c r="A3468" t="s">
        <v>227</v>
      </c>
      <c r="B3468" t="s">
        <v>14</v>
      </c>
      <c r="C3468" t="s">
        <v>214</v>
      </c>
      <c r="D3468" t="s">
        <v>114</v>
      </c>
      <c r="E3468" t="s">
        <v>112</v>
      </c>
      <c r="F3468">
        <v>916</v>
      </c>
      <c r="G3468">
        <v>65407</v>
      </c>
      <c r="H3468">
        <v>464</v>
      </c>
      <c r="I3468">
        <v>12077</v>
      </c>
      <c r="J3468">
        <v>563223</v>
      </c>
      <c r="K3468">
        <v>49306</v>
      </c>
      <c r="L3468">
        <v>67136</v>
      </c>
      <c r="M3468">
        <v>733849</v>
      </c>
      <c r="N3468" s="6" t="str">
        <f t="shared" si="54"/>
        <v>A1_R1_C2Corse2020_2035FeuillusPrivé</v>
      </c>
    </row>
    <row r="3469" spans="1:14" x14ac:dyDescent="0.3">
      <c r="A3469" t="s">
        <v>227</v>
      </c>
      <c r="B3469" t="s">
        <v>14</v>
      </c>
      <c r="C3469" t="s">
        <v>214</v>
      </c>
      <c r="D3469" t="s">
        <v>114</v>
      </c>
      <c r="E3469" t="s">
        <v>113</v>
      </c>
      <c r="F3469">
        <v>645</v>
      </c>
      <c r="G3469">
        <v>11104</v>
      </c>
      <c r="H3469">
        <v>48</v>
      </c>
      <c r="I3469">
        <v>0</v>
      </c>
      <c r="J3469">
        <v>36614</v>
      </c>
      <c r="K3469">
        <v>9395</v>
      </c>
      <c r="L3469">
        <v>2306</v>
      </c>
      <c r="M3469">
        <v>64054</v>
      </c>
      <c r="N3469" s="6" t="str">
        <f t="shared" si="54"/>
        <v>A1_R1_C2Corse2020_2035FeuillusPublic</v>
      </c>
    </row>
    <row r="3470" spans="1:14" x14ac:dyDescent="0.3">
      <c r="A3470" t="s">
        <v>227</v>
      </c>
      <c r="B3470" t="s">
        <v>14</v>
      </c>
      <c r="C3470" t="s">
        <v>215</v>
      </c>
      <c r="D3470" t="s">
        <v>115</v>
      </c>
      <c r="E3470" t="s">
        <v>112</v>
      </c>
      <c r="F3470">
        <v>8255</v>
      </c>
      <c r="G3470">
        <v>12215</v>
      </c>
      <c r="H3470">
        <v>244</v>
      </c>
      <c r="I3470">
        <v>0</v>
      </c>
      <c r="J3470">
        <v>61241</v>
      </c>
      <c r="K3470">
        <v>21238</v>
      </c>
      <c r="L3470">
        <v>20137</v>
      </c>
      <c r="M3470">
        <v>198758</v>
      </c>
      <c r="N3470" s="6" t="str">
        <f t="shared" si="54"/>
        <v>A1_R1_C2Corse2035_2050RésineuxPrivé</v>
      </c>
    </row>
    <row r="3471" spans="1:14" x14ac:dyDescent="0.3">
      <c r="A3471" t="s">
        <v>227</v>
      </c>
      <c r="B3471" t="s">
        <v>14</v>
      </c>
      <c r="C3471" t="s">
        <v>215</v>
      </c>
      <c r="D3471" t="s">
        <v>115</v>
      </c>
      <c r="E3471" t="s">
        <v>113</v>
      </c>
      <c r="F3471">
        <v>19543</v>
      </c>
      <c r="G3471">
        <v>7513</v>
      </c>
      <c r="H3471">
        <v>6802</v>
      </c>
      <c r="I3471">
        <v>0</v>
      </c>
      <c r="J3471">
        <v>25898</v>
      </c>
      <c r="K3471">
        <v>26762</v>
      </c>
      <c r="L3471">
        <v>29712</v>
      </c>
      <c r="M3471">
        <v>121787</v>
      </c>
      <c r="N3471" s="6" t="str">
        <f t="shared" si="54"/>
        <v>A1_R1_C2Corse2035_2050RésineuxPublic</v>
      </c>
    </row>
    <row r="3472" spans="1:14" x14ac:dyDescent="0.3">
      <c r="A3472" t="s">
        <v>227</v>
      </c>
      <c r="B3472" t="s">
        <v>14</v>
      </c>
      <c r="C3472" t="s">
        <v>215</v>
      </c>
      <c r="D3472" t="s">
        <v>114</v>
      </c>
      <c r="E3472" t="s">
        <v>112</v>
      </c>
      <c r="F3472">
        <v>4331</v>
      </c>
      <c r="G3472">
        <v>95668</v>
      </c>
      <c r="H3472">
        <v>503</v>
      </c>
      <c r="I3472">
        <v>0</v>
      </c>
      <c r="J3472">
        <v>710594</v>
      </c>
      <c r="K3472">
        <v>76968</v>
      </c>
      <c r="L3472">
        <v>110232</v>
      </c>
      <c r="M3472">
        <v>1161884</v>
      </c>
      <c r="N3472" s="6" t="str">
        <f t="shared" si="54"/>
        <v>A1_R1_C2Corse2035_2050FeuillusPrivé</v>
      </c>
    </row>
    <row r="3473" spans="1:14" x14ac:dyDescent="0.3">
      <c r="A3473" t="s">
        <v>227</v>
      </c>
      <c r="B3473" t="s">
        <v>14</v>
      </c>
      <c r="C3473" t="s">
        <v>215</v>
      </c>
      <c r="D3473" t="s">
        <v>114</v>
      </c>
      <c r="E3473" t="s">
        <v>113</v>
      </c>
      <c r="F3473">
        <v>983</v>
      </c>
      <c r="G3473">
        <v>16280</v>
      </c>
      <c r="H3473">
        <v>146</v>
      </c>
      <c r="I3473">
        <v>0</v>
      </c>
      <c r="J3473">
        <v>33205</v>
      </c>
      <c r="K3473">
        <v>13953</v>
      </c>
      <c r="L3473">
        <v>5187</v>
      </c>
      <c r="M3473">
        <v>68360</v>
      </c>
      <c r="N3473" s="6" t="str">
        <f t="shared" si="54"/>
        <v>A1_R1_C2Corse2035_2050FeuillusPublic</v>
      </c>
    </row>
    <row r="3474" spans="1:14" x14ac:dyDescent="0.3">
      <c r="A3474" t="s">
        <v>227</v>
      </c>
      <c r="B3474" t="s">
        <v>15</v>
      </c>
      <c r="C3474" t="s">
        <v>214</v>
      </c>
      <c r="D3474" t="s">
        <v>115</v>
      </c>
      <c r="E3474" t="s">
        <v>112</v>
      </c>
      <c r="F3474">
        <v>4521</v>
      </c>
      <c r="G3474">
        <v>3891</v>
      </c>
      <c r="H3474">
        <v>499</v>
      </c>
      <c r="I3474">
        <v>1450</v>
      </c>
      <c r="J3474">
        <v>44044</v>
      </c>
      <c r="K3474">
        <v>8696</v>
      </c>
      <c r="L3474">
        <v>19113</v>
      </c>
      <c r="M3474">
        <v>133936</v>
      </c>
      <c r="N3474" s="6" t="str">
        <f t="shared" si="54"/>
        <v>A1_R1_C3Corse2020_2035RésineuxPrivé</v>
      </c>
    </row>
    <row r="3475" spans="1:14" x14ac:dyDescent="0.3">
      <c r="A3475" t="s">
        <v>227</v>
      </c>
      <c r="B3475" t="s">
        <v>15</v>
      </c>
      <c r="C3475" t="s">
        <v>214</v>
      </c>
      <c r="D3475" t="s">
        <v>115</v>
      </c>
      <c r="E3475" t="s">
        <v>113</v>
      </c>
      <c r="F3475">
        <v>16661</v>
      </c>
      <c r="G3475">
        <v>6279</v>
      </c>
      <c r="H3475">
        <v>5834</v>
      </c>
      <c r="I3475">
        <v>0</v>
      </c>
      <c r="J3475">
        <v>22657</v>
      </c>
      <c r="K3475">
        <v>22679</v>
      </c>
      <c r="L3475">
        <v>37949</v>
      </c>
      <c r="M3475">
        <v>119453</v>
      </c>
      <c r="N3475" s="6" t="str">
        <f t="shared" si="54"/>
        <v>A1_R1_C3Corse2020_2035RésineuxPublic</v>
      </c>
    </row>
    <row r="3476" spans="1:14" x14ac:dyDescent="0.3">
      <c r="A3476" t="s">
        <v>227</v>
      </c>
      <c r="B3476" t="s">
        <v>15</v>
      </c>
      <c r="C3476" t="s">
        <v>214</v>
      </c>
      <c r="D3476" t="s">
        <v>114</v>
      </c>
      <c r="E3476" t="s">
        <v>112</v>
      </c>
      <c r="F3476">
        <v>522</v>
      </c>
      <c r="G3476">
        <v>42852</v>
      </c>
      <c r="H3476">
        <v>438</v>
      </c>
      <c r="I3476">
        <v>11788</v>
      </c>
      <c r="J3476">
        <v>498674</v>
      </c>
      <c r="K3476">
        <v>32381</v>
      </c>
      <c r="L3476">
        <v>91531</v>
      </c>
      <c r="M3476">
        <v>673673</v>
      </c>
      <c r="N3476" s="6" t="str">
        <f t="shared" si="54"/>
        <v>A1_R1_C3Corse2020_2035FeuillusPrivé</v>
      </c>
    </row>
    <row r="3477" spans="1:14" x14ac:dyDescent="0.3">
      <c r="A3477" t="s">
        <v>227</v>
      </c>
      <c r="B3477" t="s">
        <v>15</v>
      </c>
      <c r="C3477" t="s">
        <v>214</v>
      </c>
      <c r="D3477" t="s">
        <v>114</v>
      </c>
      <c r="E3477" t="s">
        <v>113</v>
      </c>
      <c r="F3477">
        <v>410</v>
      </c>
      <c r="G3477">
        <v>6781</v>
      </c>
      <c r="H3477">
        <v>65</v>
      </c>
      <c r="I3477">
        <v>0</v>
      </c>
      <c r="J3477">
        <v>34627</v>
      </c>
      <c r="K3477">
        <v>5774</v>
      </c>
      <c r="L3477">
        <v>3594</v>
      </c>
      <c r="M3477">
        <v>59138</v>
      </c>
      <c r="N3477" s="6" t="str">
        <f t="shared" si="54"/>
        <v>A1_R1_C3Corse2020_2035FeuillusPublic</v>
      </c>
    </row>
    <row r="3478" spans="1:14" x14ac:dyDescent="0.3">
      <c r="A3478" t="s">
        <v>227</v>
      </c>
      <c r="B3478" t="s">
        <v>15</v>
      </c>
      <c r="C3478" t="s">
        <v>215</v>
      </c>
      <c r="D3478" t="s">
        <v>115</v>
      </c>
      <c r="E3478" t="s">
        <v>112</v>
      </c>
      <c r="F3478">
        <v>7433</v>
      </c>
      <c r="G3478">
        <v>11047</v>
      </c>
      <c r="H3478">
        <v>203</v>
      </c>
      <c r="I3478">
        <v>0</v>
      </c>
      <c r="J3478">
        <v>56178</v>
      </c>
      <c r="K3478">
        <v>19174</v>
      </c>
      <c r="L3478">
        <v>22848</v>
      </c>
      <c r="M3478">
        <v>186196</v>
      </c>
      <c r="N3478" s="6" t="str">
        <f t="shared" si="54"/>
        <v>A1_R1_C3Corse2035_2050RésineuxPrivé</v>
      </c>
    </row>
    <row r="3479" spans="1:14" x14ac:dyDescent="0.3">
      <c r="A3479" t="s">
        <v>227</v>
      </c>
      <c r="B3479" t="s">
        <v>15</v>
      </c>
      <c r="C3479" t="s">
        <v>215</v>
      </c>
      <c r="D3479" t="s">
        <v>115</v>
      </c>
      <c r="E3479" t="s">
        <v>113</v>
      </c>
      <c r="F3479">
        <v>18752</v>
      </c>
      <c r="G3479">
        <v>6997</v>
      </c>
      <c r="H3479">
        <v>6360</v>
      </c>
      <c r="I3479">
        <v>0</v>
      </c>
      <c r="J3479">
        <v>20852</v>
      </c>
      <c r="K3479">
        <v>25440</v>
      </c>
      <c r="L3479">
        <v>35159</v>
      </c>
      <c r="M3479">
        <v>113578</v>
      </c>
      <c r="N3479" s="6" t="str">
        <f t="shared" si="54"/>
        <v>A1_R1_C3Corse2035_2050RésineuxPublic</v>
      </c>
    </row>
    <row r="3480" spans="1:14" x14ac:dyDescent="0.3">
      <c r="A3480" t="s">
        <v>227</v>
      </c>
      <c r="B3480" t="s">
        <v>15</v>
      </c>
      <c r="C3480" t="s">
        <v>215</v>
      </c>
      <c r="D3480" t="s">
        <v>114</v>
      </c>
      <c r="E3480" t="s">
        <v>112</v>
      </c>
      <c r="F3480">
        <v>3775</v>
      </c>
      <c r="G3480">
        <v>82390</v>
      </c>
      <c r="H3480">
        <v>546</v>
      </c>
      <c r="I3480">
        <v>0</v>
      </c>
      <c r="J3480">
        <v>586765</v>
      </c>
      <c r="K3480">
        <v>66625</v>
      </c>
      <c r="L3480">
        <v>139307</v>
      </c>
      <c r="M3480">
        <v>1006938</v>
      </c>
      <c r="N3480" s="6" t="str">
        <f t="shared" si="54"/>
        <v>A1_R1_C3Corse2035_2050FeuillusPrivé</v>
      </c>
    </row>
    <row r="3481" spans="1:14" x14ac:dyDescent="0.3">
      <c r="A3481" t="s">
        <v>227</v>
      </c>
      <c r="B3481" t="s">
        <v>15</v>
      </c>
      <c r="C3481" t="s">
        <v>215</v>
      </c>
      <c r="D3481" t="s">
        <v>114</v>
      </c>
      <c r="E3481" t="s">
        <v>113</v>
      </c>
      <c r="F3481">
        <v>992</v>
      </c>
      <c r="G3481">
        <v>16235</v>
      </c>
      <c r="H3481">
        <v>156</v>
      </c>
      <c r="I3481">
        <v>0</v>
      </c>
      <c r="J3481">
        <v>29794</v>
      </c>
      <c r="K3481">
        <v>13966</v>
      </c>
      <c r="L3481">
        <v>5576</v>
      </c>
      <c r="M3481">
        <v>63594</v>
      </c>
      <c r="N3481" s="6" t="str">
        <f t="shared" si="54"/>
        <v>A1_R1_C3Corse2035_2050FeuillusPublic</v>
      </c>
    </row>
    <row r="3482" spans="1:14" x14ac:dyDescent="0.3">
      <c r="A3482" t="s">
        <v>227</v>
      </c>
      <c r="B3482" t="s">
        <v>16</v>
      </c>
      <c r="C3482" t="s">
        <v>214</v>
      </c>
      <c r="D3482" t="s">
        <v>115</v>
      </c>
      <c r="E3482" t="s">
        <v>112</v>
      </c>
      <c r="F3482">
        <v>6759</v>
      </c>
      <c r="G3482">
        <v>5321</v>
      </c>
      <c r="H3482">
        <v>468</v>
      </c>
      <c r="I3482">
        <v>1509</v>
      </c>
      <c r="J3482">
        <v>47537</v>
      </c>
      <c r="K3482">
        <v>12449</v>
      </c>
      <c r="L3482">
        <v>15218</v>
      </c>
      <c r="M3482">
        <v>142650</v>
      </c>
      <c r="N3482" s="6" t="str">
        <f t="shared" si="54"/>
        <v>A1_R2_C1Corse2020_2035RésineuxPrivé</v>
      </c>
    </row>
    <row r="3483" spans="1:14" x14ac:dyDescent="0.3">
      <c r="A3483" t="s">
        <v>227</v>
      </c>
      <c r="B3483" t="s">
        <v>16</v>
      </c>
      <c r="C3483" t="s">
        <v>214</v>
      </c>
      <c r="D3483" t="s">
        <v>115</v>
      </c>
      <c r="E3483" t="s">
        <v>113</v>
      </c>
      <c r="F3483">
        <v>18977</v>
      </c>
      <c r="G3483">
        <v>7498</v>
      </c>
      <c r="H3483">
        <v>6091</v>
      </c>
      <c r="I3483">
        <v>0</v>
      </c>
      <c r="J3483">
        <v>28654</v>
      </c>
      <c r="K3483">
        <v>26281</v>
      </c>
      <c r="L3483">
        <v>28639</v>
      </c>
      <c r="M3483">
        <v>128506</v>
      </c>
      <c r="N3483" s="6" t="str">
        <f t="shared" si="54"/>
        <v>A1_R2_C1Corse2020_2035RésineuxPublic</v>
      </c>
    </row>
    <row r="3484" spans="1:14" x14ac:dyDescent="0.3">
      <c r="A3484" t="s">
        <v>227</v>
      </c>
      <c r="B3484" t="s">
        <v>16</v>
      </c>
      <c r="C3484" t="s">
        <v>214</v>
      </c>
      <c r="D3484" t="s">
        <v>114</v>
      </c>
      <c r="E3484" t="s">
        <v>112</v>
      </c>
      <c r="F3484">
        <v>1019</v>
      </c>
      <c r="G3484">
        <v>69881</v>
      </c>
      <c r="H3484">
        <v>463</v>
      </c>
      <c r="I3484">
        <v>12061</v>
      </c>
      <c r="J3484">
        <v>559622</v>
      </c>
      <c r="K3484">
        <v>52749</v>
      </c>
      <c r="L3484">
        <v>67005</v>
      </c>
      <c r="M3484">
        <v>732918</v>
      </c>
      <c r="N3484" s="6" t="str">
        <f t="shared" si="54"/>
        <v>A1_R2_C1Corse2020_2035FeuillusPrivé</v>
      </c>
    </row>
    <row r="3485" spans="1:14" x14ac:dyDescent="0.3">
      <c r="A3485" t="s">
        <v>227</v>
      </c>
      <c r="B3485" t="s">
        <v>16</v>
      </c>
      <c r="C3485" t="s">
        <v>214</v>
      </c>
      <c r="D3485" t="s">
        <v>114</v>
      </c>
      <c r="E3485" t="s">
        <v>113</v>
      </c>
      <c r="F3485">
        <v>790</v>
      </c>
      <c r="G3485">
        <v>13481</v>
      </c>
      <c r="H3485">
        <v>48</v>
      </c>
      <c r="I3485">
        <v>0</v>
      </c>
      <c r="J3485">
        <v>35031</v>
      </c>
      <c r="K3485">
        <v>11398</v>
      </c>
      <c r="L3485">
        <v>2293</v>
      </c>
      <c r="M3485">
        <v>63817</v>
      </c>
      <c r="N3485" s="6" t="str">
        <f t="shared" si="54"/>
        <v>A1_R2_C1Corse2020_2035FeuillusPublic</v>
      </c>
    </row>
    <row r="3486" spans="1:14" x14ac:dyDescent="0.3">
      <c r="A3486" t="s">
        <v>227</v>
      </c>
      <c r="B3486" t="s">
        <v>16</v>
      </c>
      <c r="C3486" t="s">
        <v>215</v>
      </c>
      <c r="D3486" t="s">
        <v>115</v>
      </c>
      <c r="E3486" t="s">
        <v>112</v>
      </c>
      <c r="F3486">
        <v>10284</v>
      </c>
      <c r="G3486">
        <v>13712</v>
      </c>
      <c r="H3486">
        <v>194</v>
      </c>
      <c r="I3486">
        <v>0</v>
      </c>
      <c r="J3486">
        <v>63131</v>
      </c>
      <c r="K3486">
        <v>24843</v>
      </c>
      <c r="L3486">
        <v>13456</v>
      </c>
      <c r="M3486">
        <v>200689</v>
      </c>
      <c r="N3486" s="6" t="str">
        <f t="shared" si="54"/>
        <v>A1_R2_C1Corse2035_2050RésineuxPrivé</v>
      </c>
    </row>
    <row r="3487" spans="1:14" x14ac:dyDescent="0.3">
      <c r="A3487" t="s">
        <v>227</v>
      </c>
      <c r="B3487" t="s">
        <v>16</v>
      </c>
      <c r="C3487" t="s">
        <v>215</v>
      </c>
      <c r="D3487" t="s">
        <v>115</v>
      </c>
      <c r="E3487" t="s">
        <v>113</v>
      </c>
      <c r="F3487">
        <v>21735</v>
      </c>
      <c r="G3487">
        <v>8964</v>
      </c>
      <c r="H3487">
        <v>6166</v>
      </c>
      <c r="I3487">
        <v>0</v>
      </c>
      <c r="J3487">
        <v>35267</v>
      </c>
      <c r="K3487">
        <v>30556</v>
      </c>
      <c r="L3487">
        <v>13547</v>
      </c>
      <c r="M3487">
        <v>132201</v>
      </c>
      <c r="N3487" s="6" t="str">
        <f t="shared" si="54"/>
        <v>A1_R2_C1Corse2035_2050RésineuxPublic</v>
      </c>
    </row>
    <row r="3488" spans="1:14" x14ac:dyDescent="0.3">
      <c r="A3488" t="s">
        <v>227</v>
      </c>
      <c r="B3488" t="s">
        <v>16</v>
      </c>
      <c r="C3488" t="s">
        <v>215</v>
      </c>
      <c r="D3488" t="s">
        <v>114</v>
      </c>
      <c r="E3488" t="s">
        <v>112</v>
      </c>
      <c r="F3488">
        <v>5267</v>
      </c>
      <c r="G3488">
        <v>123908</v>
      </c>
      <c r="H3488">
        <v>1148</v>
      </c>
      <c r="I3488">
        <v>0</v>
      </c>
      <c r="J3488">
        <v>779872</v>
      </c>
      <c r="K3488">
        <v>99548</v>
      </c>
      <c r="L3488">
        <v>71001</v>
      </c>
      <c r="M3488">
        <v>1229203</v>
      </c>
      <c r="N3488" s="6" t="str">
        <f t="shared" si="54"/>
        <v>A1_R2_C1Corse2035_2050FeuillusPrivé</v>
      </c>
    </row>
    <row r="3489" spans="1:14" x14ac:dyDescent="0.3">
      <c r="A3489" t="s">
        <v>227</v>
      </c>
      <c r="B3489" t="s">
        <v>16</v>
      </c>
      <c r="C3489" t="s">
        <v>215</v>
      </c>
      <c r="D3489" t="s">
        <v>114</v>
      </c>
      <c r="E3489" t="s">
        <v>113</v>
      </c>
      <c r="F3489">
        <v>1019</v>
      </c>
      <c r="G3489">
        <v>17751</v>
      </c>
      <c r="H3489">
        <v>96</v>
      </c>
      <c r="I3489">
        <v>0</v>
      </c>
      <c r="J3489">
        <v>38449</v>
      </c>
      <c r="K3489">
        <v>15104</v>
      </c>
      <c r="L3489">
        <v>2772</v>
      </c>
      <c r="M3489">
        <v>74220</v>
      </c>
      <c r="N3489" s="6" t="str">
        <f t="shared" si="54"/>
        <v>A1_R2_C1Corse2035_2050FeuillusPublic</v>
      </c>
    </row>
    <row r="3490" spans="1:14" x14ac:dyDescent="0.3">
      <c r="A3490" t="s">
        <v>227</v>
      </c>
      <c r="B3490" t="s">
        <v>17</v>
      </c>
      <c r="C3490" t="s">
        <v>214</v>
      </c>
      <c r="D3490" t="s">
        <v>115</v>
      </c>
      <c r="E3490" t="s">
        <v>112</v>
      </c>
      <c r="F3490">
        <v>6759</v>
      </c>
      <c r="G3490">
        <v>5321</v>
      </c>
      <c r="H3490">
        <v>468</v>
      </c>
      <c r="I3490">
        <v>1509</v>
      </c>
      <c r="J3490">
        <v>47537</v>
      </c>
      <c r="K3490">
        <v>12449</v>
      </c>
      <c r="L3490">
        <v>15218</v>
      </c>
      <c r="M3490">
        <v>142650</v>
      </c>
      <c r="N3490" s="6" t="str">
        <f t="shared" si="54"/>
        <v>A1_R2_C2Corse2020_2035RésineuxPrivé</v>
      </c>
    </row>
    <row r="3491" spans="1:14" x14ac:dyDescent="0.3">
      <c r="A3491" t="s">
        <v>227</v>
      </c>
      <c r="B3491" t="s">
        <v>17</v>
      </c>
      <c r="C3491" t="s">
        <v>214</v>
      </c>
      <c r="D3491" t="s">
        <v>115</v>
      </c>
      <c r="E3491" t="s">
        <v>113</v>
      </c>
      <c r="F3491">
        <v>18977</v>
      </c>
      <c r="G3491">
        <v>7498</v>
      </c>
      <c r="H3491">
        <v>6091</v>
      </c>
      <c r="I3491">
        <v>0</v>
      </c>
      <c r="J3491">
        <v>28654</v>
      </c>
      <c r="K3491">
        <v>26281</v>
      </c>
      <c r="L3491">
        <v>28639</v>
      </c>
      <c r="M3491">
        <v>128506</v>
      </c>
      <c r="N3491" s="6" t="str">
        <f t="shared" si="54"/>
        <v>A1_R2_C2Corse2020_2035RésineuxPublic</v>
      </c>
    </row>
    <row r="3492" spans="1:14" x14ac:dyDescent="0.3">
      <c r="A3492" t="s">
        <v>227</v>
      </c>
      <c r="B3492" t="s">
        <v>17</v>
      </c>
      <c r="C3492" t="s">
        <v>214</v>
      </c>
      <c r="D3492" t="s">
        <v>114</v>
      </c>
      <c r="E3492" t="s">
        <v>112</v>
      </c>
      <c r="F3492">
        <v>1019</v>
      </c>
      <c r="G3492">
        <v>69881</v>
      </c>
      <c r="H3492">
        <v>463</v>
      </c>
      <c r="I3492">
        <v>12061</v>
      </c>
      <c r="J3492">
        <v>559622</v>
      </c>
      <c r="K3492">
        <v>52749</v>
      </c>
      <c r="L3492">
        <v>67005</v>
      </c>
      <c r="M3492">
        <v>732918</v>
      </c>
      <c r="N3492" s="6" t="str">
        <f t="shared" si="54"/>
        <v>A1_R2_C2Corse2020_2035FeuillusPrivé</v>
      </c>
    </row>
    <row r="3493" spans="1:14" x14ac:dyDescent="0.3">
      <c r="A3493" t="s">
        <v>227</v>
      </c>
      <c r="B3493" t="s">
        <v>17</v>
      </c>
      <c r="C3493" t="s">
        <v>214</v>
      </c>
      <c r="D3493" t="s">
        <v>114</v>
      </c>
      <c r="E3493" t="s">
        <v>113</v>
      </c>
      <c r="F3493">
        <v>790</v>
      </c>
      <c r="G3493">
        <v>13481</v>
      </c>
      <c r="H3493">
        <v>48</v>
      </c>
      <c r="I3493">
        <v>0</v>
      </c>
      <c r="J3493">
        <v>35031</v>
      </c>
      <c r="K3493">
        <v>11398</v>
      </c>
      <c r="L3493">
        <v>2293</v>
      </c>
      <c r="M3493">
        <v>63817</v>
      </c>
      <c r="N3493" s="6" t="str">
        <f t="shared" si="54"/>
        <v>A1_R2_C2Corse2020_2035FeuillusPublic</v>
      </c>
    </row>
    <row r="3494" spans="1:14" x14ac:dyDescent="0.3">
      <c r="A3494" t="s">
        <v>227</v>
      </c>
      <c r="B3494" t="s">
        <v>17</v>
      </c>
      <c r="C3494" t="s">
        <v>215</v>
      </c>
      <c r="D3494" t="s">
        <v>115</v>
      </c>
      <c r="E3494" t="s">
        <v>112</v>
      </c>
      <c r="F3494">
        <v>8221</v>
      </c>
      <c r="G3494">
        <v>12294</v>
      </c>
      <c r="H3494">
        <v>243</v>
      </c>
      <c r="I3494">
        <v>0</v>
      </c>
      <c r="J3494">
        <v>59336</v>
      </c>
      <c r="K3494">
        <v>21286</v>
      </c>
      <c r="L3494">
        <v>19041</v>
      </c>
      <c r="M3494">
        <v>192558</v>
      </c>
      <c r="N3494" s="6" t="str">
        <f t="shared" si="54"/>
        <v>A1_R2_C2Corse2035_2050RésineuxPrivé</v>
      </c>
    </row>
    <row r="3495" spans="1:14" x14ac:dyDescent="0.3">
      <c r="A3495" t="s">
        <v>227</v>
      </c>
      <c r="B3495" t="s">
        <v>17</v>
      </c>
      <c r="C3495" t="s">
        <v>215</v>
      </c>
      <c r="D3495" t="s">
        <v>115</v>
      </c>
      <c r="E3495" t="s">
        <v>113</v>
      </c>
      <c r="F3495">
        <v>18833</v>
      </c>
      <c r="G3495">
        <v>7211</v>
      </c>
      <c r="H3495">
        <v>6076</v>
      </c>
      <c r="I3495">
        <v>0</v>
      </c>
      <c r="J3495">
        <v>26012</v>
      </c>
      <c r="K3495">
        <v>25786</v>
      </c>
      <c r="L3495">
        <v>30391</v>
      </c>
      <c r="M3495">
        <v>121814</v>
      </c>
      <c r="N3495" s="6" t="str">
        <f t="shared" si="54"/>
        <v>A1_R2_C2Corse2035_2050RésineuxPublic</v>
      </c>
    </row>
    <row r="3496" spans="1:14" x14ac:dyDescent="0.3">
      <c r="A3496" t="s">
        <v>227</v>
      </c>
      <c r="B3496" t="s">
        <v>17</v>
      </c>
      <c r="C3496" t="s">
        <v>215</v>
      </c>
      <c r="D3496" t="s">
        <v>114</v>
      </c>
      <c r="E3496" t="s">
        <v>112</v>
      </c>
      <c r="F3496">
        <v>4344</v>
      </c>
      <c r="G3496">
        <v>93945</v>
      </c>
      <c r="H3496">
        <v>477</v>
      </c>
      <c r="I3496">
        <v>0</v>
      </c>
      <c r="J3496">
        <v>711650</v>
      </c>
      <c r="K3496">
        <v>75781</v>
      </c>
      <c r="L3496">
        <v>109909</v>
      </c>
      <c r="M3496">
        <v>1161895</v>
      </c>
      <c r="N3496" s="6" t="str">
        <f t="shared" si="54"/>
        <v>A1_R2_C2Corse2035_2050FeuillusPrivé</v>
      </c>
    </row>
    <row r="3497" spans="1:14" x14ac:dyDescent="0.3">
      <c r="A3497" t="s">
        <v>227</v>
      </c>
      <c r="B3497" t="s">
        <v>17</v>
      </c>
      <c r="C3497" t="s">
        <v>215</v>
      </c>
      <c r="D3497" t="s">
        <v>114</v>
      </c>
      <c r="E3497" t="s">
        <v>113</v>
      </c>
      <c r="F3497">
        <v>968</v>
      </c>
      <c r="G3497">
        <v>16031</v>
      </c>
      <c r="H3497">
        <v>140</v>
      </c>
      <c r="I3497">
        <v>0</v>
      </c>
      <c r="J3497">
        <v>33007</v>
      </c>
      <c r="K3497">
        <v>13737</v>
      </c>
      <c r="L3497">
        <v>5140</v>
      </c>
      <c r="M3497">
        <v>67732</v>
      </c>
      <c r="N3497" s="6" t="str">
        <f t="shared" si="54"/>
        <v>A1_R2_C2Corse2035_2050FeuillusPublic</v>
      </c>
    </row>
    <row r="3498" spans="1:14" x14ac:dyDescent="0.3">
      <c r="A3498" t="s">
        <v>227</v>
      </c>
      <c r="B3498" t="s">
        <v>18</v>
      </c>
      <c r="C3498" t="s">
        <v>214</v>
      </c>
      <c r="D3498" t="s">
        <v>115</v>
      </c>
      <c r="E3498" t="s">
        <v>112</v>
      </c>
      <c r="F3498">
        <v>5804</v>
      </c>
      <c r="G3498">
        <v>4584</v>
      </c>
      <c r="H3498">
        <v>498</v>
      </c>
      <c r="I3498">
        <v>1446</v>
      </c>
      <c r="J3498">
        <v>42883</v>
      </c>
      <c r="K3498">
        <v>10711</v>
      </c>
      <c r="L3498">
        <v>18679</v>
      </c>
      <c r="M3498">
        <v>132359</v>
      </c>
      <c r="N3498" s="6" t="str">
        <f t="shared" si="54"/>
        <v>A1_R2_C3Corse2020_2035RésineuxPrivé</v>
      </c>
    </row>
    <row r="3499" spans="1:14" x14ac:dyDescent="0.3">
      <c r="A3499" t="s">
        <v>227</v>
      </c>
      <c r="B3499" t="s">
        <v>18</v>
      </c>
      <c r="C3499" t="s">
        <v>214</v>
      </c>
      <c r="D3499" t="s">
        <v>115</v>
      </c>
      <c r="E3499" t="s">
        <v>113</v>
      </c>
      <c r="F3499">
        <v>17015</v>
      </c>
      <c r="G3499">
        <v>6397</v>
      </c>
      <c r="H3499">
        <v>5834</v>
      </c>
      <c r="I3499">
        <v>0</v>
      </c>
      <c r="J3499">
        <v>22472</v>
      </c>
      <c r="K3499">
        <v>23151</v>
      </c>
      <c r="L3499">
        <v>37942</v>
      </c>
      <c r="M3499">
        <v>119415</v>
      </c>
      <c r="N3499" s="6" t="str">
        <f t="shared" si="54"/>
        <v>A1_R2_C3Corse2020_2035RésineuxPublic</v>
      </c>
    </row>
    <row r="3500" spans="1:14" x14ac:dyDescent="0.3">
      <c r="A3500" t="s">
        <v>227</v>
      </c>
      <c r="B3500" t="s">
        <v>18</v>
      </c>
      <c r="C3500" t="s">
        <v>214</v>
      </c>
      <c r="D3500" t="s">
        <v>114</v>
      </c>
      <c r="E3500" t="s">
        <v>112</v>
      </c>
      <c r="F3500">
        <v>596</v>
      </c>
      <c r="G3500">
        <v>48479</v>
      </c>
      <c r="H3500">
        <v>430</v>
      </c>
      <c r="I3500">
        <v>11761</v>
      </c>
      <c r="J3500">
        <v>494843</v>
      </c>
      <c r="K3500">
        <v>36580</v>
      </c>
      <c r="L3500">
        <v>90591</v>
      </c>
      <c r="M3500">
        <v>672860</v>
      </c>
      <c r="N3500" s="6" t="str">
        <f t="shared" si="54"/>
        <v>A1_R2_C3Corse2020_2035FeuillusPrivé</v>
      </c>
    </row>
    <row r="3501" spans="1:14" x14ac:dyDescent="0.3">
      <c r="A3501" t="s">
        <v>227</v>
      </c>
      <c r="B3501" t="s">
        <v>18</v>
      </c>
      <c r="C3501" t="s">
        <v>214</v>
      </c>
      <c r="D3501" t="s">
        <v>114</v>
      </c>
      <c r="E3501" t="s">
        <v>113</v>
      </c>
      <c r="F3501">
        <v>686</v>
      </c>
      <c r="G3501">
        <v>11364</v>
      </c>
      <c r="H3501">
        <v>64</v>
      </c>
      <c r="I3501">
        <v>0</v>
      </c>
      <c r="J3501">
        <v>31635</v>
      </c>
      <c r="K3501">
        <v>9663</v>
      </c>
      <c r="L3501">
        <v>3546</v>
      </c>
      <c r="M3501">
        <v>58728</v>
      </c>
      <c r="N3501" s="6" t="str">
        <f t="shared" si="54"/>
        <v>A1_R2_C3Corse2020_2035FeuillusPublic</v>
      </c>
    </row>
    <row r="3502" spans="1:14" x14ac:dyDescent="0.3">
      <c r="A3502" t="s">
        <v>227</v>
      </c>
      <c r="B3502" t="s">
        <v>18</v>
      </c>
      <c r="C3502" t="s">
        <v>215</v>
      </c>
      <c r="D3502" t="s">
        <v>115</v>
      </c>
      <c r="E3502" t="s">
        <v>112</v>
      </c>
      <c r="F3502">
        <v>7274</v>
      </c>
      <c r="G3502">
        <v>11077</v>
      </c>
      <c r="H3502">
        <v>201</v>
      </c>
      <c r="I3502">
        <v>0</v>
      </c>
      <c r="J3502">
        <v>54721</v>
      </c>
      <c r="K3502">
        <v>19050</v>
      </c>
      <c r="L3502">
        <v>21008</v>
      </c>
      <c r="M3502">
        <v>180326</v>
      </c>
      <c r="N3502" s="6" t="str">
        <f t="shared" si="54"/>
        <v>A1_R2_C3Corse2035_2050RésineuxPrivé</v>
      </c>
    </row>
    <row r="3503" spans="1:14" x14ac:dyDescent="0.3">
      <c r="A3503" t="s">
        <v>227</v>
      </c>
      <c r="B3503" t="s">
        <v>18</v>
      </c>
      <c r="C3503" t="s">
        <v>215</v>
      </c>
      <c r="D3503" t="s">
        <v>115</v>
      </c>
      <c r="E3503" t="s">
        <v>113</v>
      </c>
      <c r="F3503">
        <v>18815</v>
      </c>
      <c r="G3503">
        <v>7011</v>
      </c>
      <c r="H3503">
        <v>6356</v>
      </c>
      <c r="I3503">
        <v>0</v>
      </c>
      <c r="J3503">
        <v>20785</v>
      </c>
      <c r="K3503">
        <v>25517</v>
      </c>
      <c r="L3503">
        <v>35131</v>
      </c>
      <c r="M3503">
        <v>113455</v>
      </c>
      <c r="N3503" s="6" t="str">
        <f t="shared" si="54"/>
        <v>A1_R2_C3Corse2035_2050RésineuxPublic</v>
      </c>
    </row>
    <row r="3504" spans="1:14" x14ac:dyDescent="0.3">
      <c r="A3504" t="s">
        <v>227</v>
      </c>
      <c r="B3504" t="s">
        <v>18</v>
      </c>
      <c r="C3504" t="s">
        <v>215</v>
      </c>
      <c r="D3504" t="s">
        <v>114</v>
      </c>
      <c r="E3504" t="s">
        <v>112</v>
      </c>
      <c r="F3504">
        <v>3778</v>
      </c>
      <c r="G3504">
        <v>81331</v>
      </c>
      <c r="H3504">
        <v>549</v>
      </c>
      <c r="I3504">
        <v>0</v>
      </c>
      <c r="J3504">
        <v>586728</v>
      </c>
      <c r="K3504">
        <v>65844</v>
      </c>
      <c r="L3504">
        <v>139420</v>
      </c>
      <c r="M3504">
        <v>1006188</v>
      </c>
      <c r="N3504" s="6" t="str">
        <f t="shared" si="54"/>
        <v>A1_R2_C3Corse2035_2050FeuillusPrivé</v>
      </c>
    </row>
    <row r="3505" spans="1:14" x14ac:dyDescent="0.3">
      <c r="A3505" t="s">
        <v>227</v>
      </c>
      <c r="B3505" t="s">
        <v>18</v>
      </c>
      <c r="C3505" t="s">
        <v>215</v>
      </c>
      <c r="D3505" t="s">
        <v>114</v>
      </c>
      <c r="E3505" t="s">
        <v>113</v>
      </c>
      <c r="F3505">
        <v>991</v>
      </c>
      <c r="G3505">
        <v>16071</v>
      </c>
      <c r="H3505">
        <v>150</v>
      </c>
      <c r="I3505">
        <v>0</v>
      </c>
      <c r="J3505">
        <v>29431</v>
      </c>
      <c r="K3505">
        <v>13842</v>
      </c>
      <c r="L3505">
        <v>5380</v>
      </c>
      <c r="M3505">
        <v>62582</v>
      </c>
      <c r="N3505" s="6" t="str">
        <f t="shared" si="54"/>
        <v>A1_R2_C3Corse2035_2050FeuillusPublic</v>
      </c>
    </row>
    <row r="3506" spans="1:14" x14ac:dyDescent="0.3">
      <c r="A3506" t="s">
        <v>227</v>
      </c>
      <c r="B3506" t="s">
        <v>19</v>
      </c>
      <c r="C3506" t="s">
        <v>214</v>
      </c>
      <c r="D3506" t="s">
        <v>115</v>
      </c>
      <c r="E3506" t="s">
        <v>112</v>
      </c>
      <c r="F3506">
        <v>7364</v>
      </c>
      <c r="G3506">
        <v>5710</v>
      </c>
      <c r="H3506">
        <v>884</v>
      </c>
      <c r="I3506">
        <v>1510</v>
      </c>
      <c r="J3506">
        <v>47500</v>
      </c>
      <c r="K3506">
        <v>13458</v>
      </c>
      <c r="L3506">
        <v>15173</v>
      </c>
      <c r="M3506">
        <v>143603</v>
      </c>
      <c r="N3506" s="6" t="str">
        <f t="shared" si="54"/>
        <v>A2_R1_C1Corse2020_2035RésineuxPrivé</v>
      </c>
    </row>
    <row r="3507" spans="1:14" x14ac:dyDescent="0.3">
      <c r="A3507" t="s">
        <v>227</v>
      </c>
      <c r="B3507" t="s">
        <v>19</v>
      </c>
      <c r="C3507" t="s">
        <v>214</v>
      </c>
      <c r="D3507" t="s">
        <v>115</v>
      </c>
      <c r="E3507" t="s">
        <v>113</v>
      </c>
      <c r="F3507">
        <v>20259</v>
      </c>
      <c r="G3507">
        <v>8076</v>
      </c>
      <c r="H3507">
        <v>6791</v>
      </c>
      <c r="I3507">
        <v>0</v>
      </c>
      <c r="J3507">
        <v>28179</v>
      </c>
      <c r="K3507">
        <v>28147</v>
      </c>
      <c r="L3507">
        <v>27914</v>
      </c>
      <c r="M3507">
        <v>128352</v>
      </c>
      <c r="N3507" s="6" t="str">
        <f t="shared" si="54"/>
        <v>A2_R1_C1Corse2020_2035RésineuxPublic</v>
      </c>
    </row>
    <row r="3508" spans="1:14" x14ac:dyDescent="0.3">
      <c r="A3508" t="s">
        <v>227</v>
      </c>
      <c r="B3508" t="s">
        <v>19</v>
      </c>
      <c r="C3508" t="s">
        <v>214</v>
      </c>
      <c r="D3508" t="s">
        <v>114</v>
      </c>
      <c r="E3508" t="s">
        <v>112</v>
      </c>
      <c r="F3508">
        <v>1251</v>
      </c>
      <c r="G3508">
        <v>81445</v>
      </c>
      <c r="H3508">
        <v>664</v>
      </c>
      <c r="I3508">
        <v>12068</v>
      </c>
      <c r="J3508">
        <v>551246</v>
      </c>
      <c r="K3508">
        <v>61685</v>
      </c>
      <c r="L3508">
        <v>66770</v>
      </c>
      <c r="M3508">
        <v>731641</v>
      </c>
      <c r="N3508" s="6" t="str">
        <f t="shared" si="54"/>
        <v>A2_R1_C1Corse2020_2035FeuillusPrivé</v>
      </c>
    </row>
    <row r="3509" spans="1:14" x14ac:dyDescent="0.3">
      <c r="A3509" t="s">
        <v>227</v>
      </c>
      <c r="B3509" t="s">
        <v>19</v>
      </c>
      <c r="C3509" t="s">
        <v>214</v>
      </c>
      <c r="D3509" t="s">
        <v>114</v>
      </c>
      <c r="E3509" t="s">
        <v>113</v>
      </c>
      <c r="F3509">
        <v>762</v>
      </c>
      <c r="G3509">
        <v>13031</v>
      </c>
      <c r="H3509">
        <v>50</v>
      </c>
      <c r="I3509">
        <v>0</v>
      </c>
      <c r="J3509">
        <v>35375</v>
      </c>
      <c r="K3509">
        <v>11018</v>
      </c>
      <c r="L3509">
        <v>2292</v>
      </c>
      <c r="M3509">
        <v>63928</v>
      </c>
      <c r="N3509" s="6" t="str">
        <f t="shared" si="54"/>
        <v>A2_R1_C1Corse2020_2035FeuillusPublic</v>
      </c>
    </row>
    <row r="3510" spans="1:14" x14ac:dyDescent="0.3">
      <c r="A3510" t="s">
        <v>227</v>
      </c>
      <c r="B3510" t="s">
        <v>19</v>
      </c>
      <c r="C3510" t="s">
        <v>215</v>
      </c>
      <c r="D3510" t="s">
        <v>115</v>
      </c>
      <c r="E3510" t="s">
        <v>112</v>
      </c>
      <c r="F3510">
        <v>13868</v>
      </c>
      <c r="G3510">
        <v>14939</v>
      </c>
      <c r="H3510">
        <v>564</v>
      </c>
      <c r="I3510">
        <v>0</v>
      </c>
      <c r="J3510">
        <v>62611</v>
      </c>
      <c r="K3510">
        <v>29679</v>
      </c>
      <c r="L3510">
        <v>13845</v>
      </c>
      <c r="M3510">
        <v>204776</v>
      </c>
      <c r="N3510" s="6" t="str">
        <f t="shared" si="54"/>
        <v>A2_R1_C1Corse2035_2050RésineuxPrivé</v>
      </c>
    </row>
    <row r="3511" spans="1:14" x14ac:dyDescent="0.3">
      <c r="A3511" t="s">
        <v>227</v>
      </c>
      <c r="B3511" t="s">
        <v>19</v>
      </c>
      <c r="C3511" t="s">
        <v>215</v>
      </c>
      <c r="D3511" t="s">
        <v>115</v>
      </c>
      <c r="E3511" t="s">
        <v>113</v>
      </c>
      <c r="F3511">
        <v>28729</v>
      </c>
      <c r="G3511">
        <v>11905</v>
      </c>
      <c r="H3511">
        <v>9989</v>
      </c>
      <c r="I3511">
        <v>0</v>
      </c>
      <c r="J3511">
        <v>32609</v>
      </c>
      <c r="K3511">
        <v>40315</v>
      </c>
      <c r="L3511">
        <v>9739</v>
      </c>
      <c r="M3511">
        <v>130921</v>
      </c>
      <c r="N3511" s="6" t="str">
        <f t="shared" si="54"/>
        <v>A2_R1_C1Corse2035_2050RésineuxPublic</v>
      </c>
    </row>
    <row r="3512" spans="1:14" x14ac:dyDescent="0.3">
      <c r="A3512" t="s">
        <v>227</v>
      </c>
      <c r="B3512" t="s">
        <v>19</v>
      </c>
      <c r="C3512" t="s">
        <v>215</v>
      </c>
      <c r="D3512" t="s">
        <v>114</v>
      </c>
      <c r="E3512" t="s">
        <v>112</v>
      </c>
      <c r="F3512">
        <v>7085</v>
      </c>
      <c r="G3512">
        <v>190964</v>
      </c>
      <c r="H3512">
        <v>4247</v>
      </c>
      <c r="I3512">
        <v>0</v>
      </c>
      <c r="J3512">
        <v>724100</v>
      </c>
      <c r="K3512">
        <v>152308</v>
      </c>
      <c r="L3512">
        <v>67412</v>
      </c>
      <c r="M3512">
        <v>1210676</v>
      </c>
      <c r="N3512" s="6" t="str">
        <f t="shared" si="54"/>
        <v>A2_R1_C1Corse2035_2050FeuillusPrivé</v>
      </c>
    </row>
    <row r="3513" spans="1:14" x14ac:dyDescent="0.3">
      <c r="A3513" t="s">
        <v>227</v>
      </c>
      <c r="B3513" t="s">
        <v>19</v>
      </c>
      <c r="C3513" t="s">
        <v>215</v>
      </c>
      <c r="D3513" t="s">
        <v>114</v>
      </c>
      <c r="E3513" t="s">
        <v>113</v>
      </c>
      <c r="F3513">
        <v>1276</v>
      </c>
      <c r="G3513">
        <v>21929</v>
      </c>
      <c r="H3513">
        <v>160</v>
      </c>
      <c r="I3513">
        <v>0</v>
      </c>
      <c r="J3513">
        <v>35956</v>
      </c>
      <c r="K3513">
        <v>18742</v>
      </c>
      <c r="L3513">
        <v>2582</v>
      </c>
      <c r="M3513">
        <v>73996</v>
      </c>
      <c r="N3513" s="6" t="str">
        <f t="shared" si="54"/>
        <v>A2_R1_C1Corse2035_2050FeuillusPublic</v>
      </c>
    </row>
    <row r="3514" spans="1:14" x14ac:dyDescent="0.3">
      <c r="A3514" t="s">
        <v>227</v>
      </c>
      <c r="B3514" t="s">
        <v>20</v>
      </c>
      <c r="C3514" t="s">
        <v>214</v>
      </c>
      <c r="D3514" t="s">
        <v>115</v>
      </c>
      <c r="E3514" t="s">
        <v>112</v>
      </c>
      <c r="F3514">
        <v>7364</v>
      </c>
      <c r="G3514">
        <v>5710</v>
      </c>
      <c r="H3514">
        <v>884</v>
      </c>
      <c r="I3514">
        <v>1510</v>
      </c>
      <c r="J3514">
        <v>47500</v>
      </c>
      <c r="K3514">
        <v>13458</v>
      </c>
      <c r="L3514">
        <v>15173</v>
      </c>
      <c r="M3514">
        <v>143603</v>
      </c>
      <c r="N3514" s="6" t="str">
        <f t="shared" si="54"/>
        <v>A2_R1_C2Corse2020_2035RésineuxPrivé</v>
      </c>
    </row>
    <row r="3515" spans="1:14" x14ac:dyDescent="0.3">
      <c r="A3515" t="s">
        <v>227</v>
      </c>
      <c r="B3515" t="s">
        <v>20</v>
      </c>
      <c r="C3515" t="s">
        <v>214</v>
      </c>
      <c r="D3515" t="s">
        <v>115</v>
      </c>
      <c r="E3515" t="s">
        <v>113</v>
      </c>
      <c r="F3515">
        <v>20259</v>
      </c>
      <c r="G3515">
        <v>8076</v>
      </c>
      <c r="H3515">
        <v>6791</v>
      </c>
      <c r="I3515">
        <v>0</v>
      </c>
      <c r="J3515">
        <v>28179</v>
      </c>
      <c r="K3515">
        <v>28147</v>
      </c>
      <c r="L3515">
        <v>27914</v>
      </c>
      <c r="M3515">
        <v>128352</v>
      </c>
      <c r="N3515" s="6" t="str">
        <f t="shared" si="54"/>
        <v>A2_R1_C2Corse2020_2035RésineuxPublic</v>
      </c>
    </row>
    <row r="3516" spans="1:14" x14ac:dyDescent="0.3">
      <c r="A3516" t="s">
        <v>227</v>
      </c>
      <c r="B3516" t="s">
        <v>20</v>
      </c>
      <c r="C3516" t="s">
        <v>214</v>
      </c>
      <c r="D3516" t="s">
        <v>114</v>
      </c>
      <c r="E3516" t="s">
        <v>112</v>
      </c>
      <c r="F3516">
        <v>1251</v>
      </c>
      <c r="G3516">
        <v>81445</v>
      </c>
      <c r="H3516">
        <v>664</v>
      </c>
      <c r="I3516">
        <v>12068</v>
      </c>
      <c r="J3516">
        <v>551246</v>
      </c>
      <c r="K3516">
        <v>61685</v>
      </c>
      <c r="L3516">
        <v>66770</v>
      </c>
      <c r="M3516">
        <v>731641</v>
      </c>
      <c r="N3516" s="6" t="str">
        <f t="shared" si="54"/>
        <v>A2_R1_C2Corse2020_2035FeuillusPrivé</v>
      </c>
    </row>
    <row r="3517" spans="1:14" x14ac:dyDescent="0.3">
      <c r="A3517" t="s">
        <v>227</v>
      </c>
      <c r="B3517" t="s">
        <v>20</v>
      </c>
      <c r="C3517" t="s">
        <v>214</v>
      </c>
      <c r="D3517" t="s">
        <v>114</v>
      </c>
      <c r="E3517" t="s">
        <v>113</v>
      </c>
      <c r="F3517">
        <v>762</v>
      </c>
      <c r="G3517">
        <v>13031</v>
      </c>
      <c r="H3517">
        <v>50</v>
      </c>
      <c r="I3517">
        <v>0</v>
      </c>
      <c r="J3517">
        <v>35375</v>
      </c>
      <c r="K3517">
        <v>11018</v>
      </c>
      <c r="L3517">
        <v>2292</v>
      </c>
      <c r="M3517">
        <v>63928</v>
      </c>
      <c r="N3517" s="6" t="str">
        <f t="shared" si="54"/>
        <v>A2_R1_C2Corse2020_2035FeuillusPublic</v>
      </c>
    </row>
    <row r="3518" spans="1:14" x14ac:dyDescent="0.3">
      <c r="A3518" t="s">
        <v>227</v>
      </c>
      <c r="B3518" t="s">
        <v>20</v>
      </c>
      <c r="C3518" t="s">
        <v>215</v>
      </c>
      <c r="D3518" t="s">
        <v>115</v>
      </c>
      <c r="E3518" t="s">
        <v>112</v>
      </c>
      <c r="F3518">
        <v>9213</v>
      </c>
      <c r="G3518">
        <v>12750</v>
      </c>
      <c r="H3518">
        <v>268</v>
      </c>
      <c r="I3518">
        <v>0</v>
      </c>
      <c r="J3518">
        <v>59732</v>
      </c>
      <c r="K3518">
        <v>22753</v>
      </c>
      <c r="L3518">
        <v>20091</v>
      </c>
      <c r="M3518">
        <v>196272</v>
      </c>
      <c r="N3518" s="6" t="str">
        <f t="shared" si="54"/>
        <v>A2_R1_C2Corse2035_2050RésineuxPrivé</v>
      </c>
    </row>
    <row r="3519" spans="1:14" x14ac:dyDescent="0.3">
      <c r="A3519" t="s">
        <v>227</v>
      </c>
      <c r="B3519" t="s">
        <v>20</v>
      </c>
      <c r="C3519" t="s">
        <v>215</v>
      </c>
      <c r="D3519" t="s">
        <v>115</v>
      </c>
      <c r="E3519" t="s">
        <v>113</v>
      </c>
      <c r="F3519">
        <v>21892</v>
      </c>
      <c r="G3519">
        <v>8651</v>
      </c>
      <c r="H3519">
        <v>8728</v>
      </c>
      <c r="I3519">
        <v>0</v>
      </c>
      <c r="J3519">
        <v>25153</v>
      </c>
      <c r="K3519">
        <v>30191</v>
      </c>
      <c r="L3519">
        <v>27718</v>
      </c>
      <c r="M3519">
        <v>121151</v>
      </c>
      <c r="N3519" s="6" t="str">
        <f t="shared" si="54"/>
        <v>A2_R1_C2Corse2035_2050RésineuxPublic</v>
      </c>
    </row>
    <row r="3520" spans="1:14" x14ac:dyDescent="0.3">
      <c r="A3520" t="s">
        <v>227</v>
      </c>
      <c r="B3520" t="s">
        <v>20</v>
      </c>
      <c r="C3520" t="s">
        <v>215</v>
      </c>
      <c r="D3520" t="s">
        <v>114</v>
      </c>
      <c r="E3520" t="s">
        <v>112</v>
      </c>
      <c r="F3520">
        <v>4720</v>
      </c>
      <c r="G3520">
        <v>108309</v>
      </c>
      <c r="H3520">
        <v>932</v>
      </c>
      <c r="I3520">
        <v>0</v>
      </c>
      <c r="J3520">
        <v>697416</v>
      </c>
      <c r="K3520">
        <v>87115</v>
      </c>
      <c r="L3520">
        <v>108972</v>
      </c>
      <c r="M3520">
        <v>1153596</v>
      </c>
      <c r="N3520" s="6" t="str">
        <f t="shared" si="54"/>
        <v>A2_R1_C2Corse2035_2050FeuillusPrivé</v>
      </c>
    </row>
    <row r="3521" spans="1:14" x14ac:dyDescent="0.3">
      <c r="A3521" t="s">
        <v>227</v>
      </c>
      <c r="B3521" t="s">
        <v>20</v>
      </c>
      <c r="C3521" t="s">
        <v>215</v>
      </c>
      <c r="D3521" t="s">
        <v>114</v>
      </c>
      <c r="E3521" t="s">
        <v>113</v>
      </c>
      <c r="F3521">
        <v>982</v>
      </c>
      <c r="G3521">
        <v>16741</v>
      </c>
      <c r="H3521">
        <v>155</v>
      </c>
      <c r="I3521">
        <v>0</v>
      </c>
      <c r="J3521">
        <v>32698</v>
      </c>
      <c r="K3521">
        <v>14281</v>
      </c>
      <c r="L3521">
        <v>5038</v>
      </c>
      <c r="M3521">
        <v>67776</v>
      </c>
      <c r="N3521" s="6" t="str">
        <f t="shared" si="54"/>
        <v>A2_R1_C2Corse2035_2050FeuillusPublic</v>
      </c>
    </row>
    <row r="3522" spans="1:14" x14ac:dyDescent="0.3">
      <c r="A3522" t="s">
        <v>227</v>
      </c>
      <c r="B3522" t="s">
        <v>21</v>
      </c>
      <c r="C3522" t="s">
        <v>214</v>
      </c>
      <c r="D3522" t="s">
        <v>115</v>
      </c>
      <c r="E3522" t="s">
        <v>112</v>
      </c>
      <c r="F3522">
        <v>5035</v>
      </c>
      <c r="G3522">
        <v>4060</v>
      </c>
      <c r="H3522">
        <v>909</v>
      </c>
      <c r="I3522">
        <v>1449</v>
      </c>
      <c r="J3522">
        <v>43926</v>
      </c>
      <c r="K3522">
        <v>9375</v>
      </c>
      <c r="L3522">
        <v>18701</v>
      </c>
      <c r="M3522">
        <v>133892</v>
      </c>
      <c r="N3522" s="6" t="str">
        <f t="shared" si="54"/>
        <v>A2_R1_C3Corse2020_2035RésineuxPrivé</v>
      </c>
    </row>
    <row r="3523" spans="1:14" x14ac:dyDescent="0.3">
      <c r="A3523" t="s">
        <v>227</v>
      </c>
      <c r="B3523" t="s">
        <v>21</v>
      </c>
      <c r="C3523" t="s">
        <v>214</v>
      </c>
      <c r="D3523" t="s">
        <v>115</v>
      </c>
      <c r="E3523" t="s">
        <v>113</v>
      </c>
      <c r="F3523">
        <v>16638</v>
      </c>
      <c r="G3523">
        <v>6493</v>
      </c>
      <c r="H3523">
        <v>6417</v>
      </c>
      <c r="I3523">
        <v>0</v>
      </c>
      <c r="J3523">
        <v>22795</v>
      </c>
      <c r="K3523">
        <v>22898</v>
      </c>
      <c r="L3523">
        <v>37346</v>
      </c>
      <c r="M3523">
        <v>119401</v>
      </c>
      <c r="N3523" s="6" t="str">
        <f t="shared" ref="N3523:N3586" si="55">B3523&amp;A3523&amp;C3523&amp;D3523&amp;E3523</f>
        <v>A2_R1_C3Corse2020_2035RésineuxPublic</v>
      </c>
    </row>
    <row r="3524" spans="1:14" x14ac:dyDescent="0.3">
      <c r="A3524" t="s">
        <v>227</v>
      </c>
      <c r="B3524" t="s">
        <v>21</v>
      </c>
      <c r="C3524" t="s">
        <v>214</v>
      </c>
      <c r="D3524" t="s">
        <v>114</v>
      </c>
      <c r="E3524" t="s">
        <v>112</v>
      </c>
      <c r="F3524">
        <v>575</v>
      </c>
      <c r="G3524">
        <v>45022</v>
      </c>
      <c r="H3524">
        <v>624</v>
      </c>
      <c r="I3524">
        <v>11785</v>
      </c>
      <c r="J3524">
        <v>497020</v>
      </c>
      <c r="K3524">
        <v>34139</v>
      </c>
      <c r="L3524">
        <v>91313</v>
      </c>
      <c r="M3524">
        <v>673089</v>
      </c>
      <c r="N3524" s="6" t="str">
        <f t="shared" si="55"/>
        <v>A2_R1_C3Corse2020_2035FeuillusPrivé</v>
      </c>
    </row>
    <row r="3525" spans="1:14" x14ac:dyDescent="0.3">
      <c r="A3525" t="s">
        <v>227</v>
      </c>
      <c r="B3525" t="s">
        <v>21</v>
      </c>
      <c r="C3525" t="s">
        <v>214</v>
      </c>
      <c r="D3525" t="s">
        <v>114</v>
      </c>
      <c r="E3525" t="s">
        <v>113</v>
      </c>
      <c r="F3525">
        <v>399</v>
      </c>
      <c r="G3525">
        <v>6724</v>
      </c>
      <c r="H3525">
        <v>65</v>
      </c>
      <c r="I3525">
        <v>0</v>
      </c>
      <c r="J3525">
        <v>34657</v>
      </c>
      <c r="K3525">
        <v>5706</v>
      </c>
      <c r="L3525">
        <v>3592</v>
      </c>
      <c r="M3525">
        <v>59129</v>
      </c>
      <c r="N3525" s="6" t="str">
        <f t="shared" si="55"/>
        <v>A2_R1_C3Corse2020_2035FeuillusPublic</v>
      </c>
    </row>
    <row r="3526" spans="1:14" x14ac:dyDescent="0.3">
      <c r="A3526" t="s">
        <v>227</v>
      </c>
      <c r="B3526" t="s">
        <v>21</v>
      </c>
      <c r="C3526" t="s">
        <v>215</v>
      </c>
      <c r="D3526" t="s">
        <v>115</v>
      </c>
      <c r="E3526" t="s">
        <v>112</v>
      </c>
      <c r="F3526">
        <v>7943</v>
      </c>
      <c r="G3526">
        <v>11258</v>
      </c>
      <c r="H3526">
        <v>202</v>
      </c>
      <c r="I3526">
        <v>0</v>
      </c>
      <c r="J3526">
        <v>55825</v>
      </c>
      <c r="K3526">
        <v>19899</v>
      </c>
      <c r="L3526">
        <v>22823</v>
      </c>
      <c r="M3526">
        <v>185983</v>
      </c>
      <c r="N3526" s="6" t="str">
        <f t="shared" si="55"/>
        <v>A2_R1_C3Corse2035_2050RésineuxPrivé</v>
      </c>
    </row>
    <row r="3527" spans="1:14" x14ac:dyDescent="0.3">
      <c r="A3527" t="s">
        <v>227</v>
      </c>
      <c r="B3527" t="s">
        <v>21</v>
      </c>
      <c r="C3527" t="s">
        <v>215</v>
      </c>
      <c r="D3527" t="s">
        <v>115</v>
      </c>
      <c r="E3527" t="s">
        <v>113</v>
      </c>
      <c r="F3527">
        <v>17828</v>
      </c>
      <c r="G3527">
        <v>6831</v>
      </c>
      <c r="H3527">
        <v>6367</v>
      </c>
      <c r="I3527">
        <v>0</v>
      </c>
      <c r="J3527">
        <v>21423</v>
      </c>
      <c r="K3527">
        <v>24375</v>
      </c>
      <c r="L3527">
        <v>35198</v>
      </c>
      <c r="M3527">
        <v>114015</v>
      </c>
      <c r="N3527" s="6" t="str">
        <f t="shared" si="55"/>
        <v>A2_R1_C3Corse2035_2050RésineuxPublic</v>
      </c>
    </row>
    <row r="3528" spans="1:14" x14ac:dyDescent="0.3">
      <c r="A3528" t="s">
        <v>227</v>
      </c>
      <c r="B3528" t="s">
        <v>21</v>
      </c>
      <c r="C3528" t="s">
        <v>215</v>
      </c>
      <c r="D3528" t="s">
        <v>114</v>
      </c>
      <c r="E3528" t="s">
        <v>112</v>
      </c>
      <c r="F3528">
        <v>3915</v>
      </c>
      <c r="G3528">
        <v>86430</v>
      </c>
      <c r="H3528">
        <v>535</v>
      </c>
      <c r="I3528">
        <v>0</v>
      </c>
      <c r="J3528">
        <v>585023</v>
      </c>
      <c r="K3528">
        <v>69805</v>
      </c>
      <c r="L3528">
        <v>137655</v>
      </c>
      <c r="M3528">
        <v>1006679</v>
      </c>
      <c r="N3528" s="6" t="str">
        <f t="shared" si="55"/>
        <v>A2_R1_C3Corse2035_2050FeuillusPrivé</v>
      </c>
    </row>
    <row r="3529" spans="1:14" x14ac:dyDescent="0.3">
      <c r="A3529" t="s">
        <v>227</v>
      </c>
      <c r="B3529" t="s">
        <v>21</v>
      </c>
      <c r="C3529" t="s">
        <v>215</v>
      </c>
      <c r="D3529" t="s">
        <v>114</v>
      </c>
      <c r="E3529" t="s">
        <v>113</v>
      </c>
      <c r="F3529">
        <v>938</v>
      </c>
      <c r="G3529">
        <v>15578</v>
      </c>
      <c r="H3529">
        <v>156</v>
      </c>
      <c r="I3529">
        <v>0</v>
      </c>
      <c r="J3529">
        <v>30195</v>
      </c>
      <c r="K3529">
        <v>13326</v>
      </c>
      <c r="L3529">
        <v>5576</v>
      </c>
      <c r="M3529">
        <v>63614</v>
      </c>
      <c r="N3529" s="6" t="str">
        <f t="shared" si="55"/>
        <v>A2_R1_C3Corse2035_2050FeuillusPublic</v>
      </c>
    </row>
    <row r="3530" spans="1:14" x14ac:dyDescent="0.3">
      <c r="A3530" t="s">
        <v>227</v>
      </c>
      <c r="B3530" t="s">
        <v>22</v>
      </c>
      <c r="C3530" t="s">
        <v>214</v>
      </c>
      <c r="D3530" t="s">
        <v>115</v>
      </c>
      <c r="E3530" t="s">
        <v>112</v>
      </c>
      <c r="F3530">
        <v>7953</v>
      </c>
      <c r="G3530">
        <v>5935</v>
      </c>
      <c r="H3530">
        <v>891</v>
      </c>
      <c r="I3530">
        <v>1507</v>
      </c>
      <c r="J3530">
        <v>46909</v>
      </c>
      <c r="K3530">
        <v>14271</v>
      </c>
      <c r="L3530">
        <v>14785</v>
      </c>
      <c r="M3530">
        <v>142392</v>
      </c>
      <c r="N3530" s="6" t="str">
        <f t="shared" si="55"/>
        <v>A2_R2_C1Corse2020_2035RésineuxPrivé</v>
      </c>
    </row>
    <row r="3531" spans="1:14" x14ac:dyDescent="0.3">
      <c r="A3531" t="s">
        <v>227</v>
      </c>
      <c r="B3531" t="s">
        <v>22</v>
      </c>
      <c r="C3531" t="s">
        <v>214</v>
      </c>
      <c r="D3531" t="s">
        <v>115</v>
      </c>
      <c r="E3531" t="s">
        <v>113</v>
      </c>
      <c r="F3531">
        <v>20620</v>
      </c>
      <c r="G3531">
        <v>8245</v>
      </c>
      <c r="H3531">
        <v>6902</v>
      </c>
      <c r="I3531">
        <v>0</v>
      </c>
      <c r="J3531">
        <v>28013</v>
      </c>
      <c r="K3531">
        <v>28679</v>
      </c>
      <c r="L3531">
        <v>27806</v>
      </c>
      <c r="M3531">
        <v>128316</v>
      </c>
      <c r="N3531" s="6" t="str">
        <f t="shared" si="55"/>
        <v>A2_R2_C1Corse2020_2035RésineuxPublic</v>
      </c>
    </row>
    <row r="3532" spans="1:14" x14ac:dyDescent="0.3">
      <c r="A3532" t="s">
        <v>227</v>
      </c>
      <c r="B3532" t="s">
        <v>22</v>
      </c>
      <c r="C3532" t="s">
        <v>214</v>
      </c>
      <c r="D3532" t="s">
        <v>114</v>
      </c>
      <c r="E3532" t="s">
        <v>112</v>
      </c>
      <c r="F3532">
        <v>1477</v>
      </c>
      <c r="G3532">
        <v>88148</v>
      </c>
      <c r="H3532">
        <v>838</v>
      </c>
      <c r="I3532">
        <v>12049</v>
      </c>
      <c r="J3532">
        <v>546224</v>
      </c>
      <c r="K3532">
        <v>67067</v>
      </c>
      <c r="L3532">
        <v>66470</v>
      </c>
      <c r="M3532">
        <v>730671</v>
      </c>
      <c r="N3532" s="6" t="str">
        <f t="shared" si="55"/>
        <v>A2_R2_C1Corse2020_2035FeuillusPrivé</v>
      </c>
    </row>
    <row r="3533" spans="1:14" x14ac:dyDescent="0.3">
      <c r="A3533" t="s">
        <v>227</v>
      </c>
      <c r="B3533" t="s">
        <v>22</v>
      </c>
      <c r="C3533" t="s">
        <v>214</v>
      </c>
      <c r="D3533" t="s">
        <v>114</v>
      </c>
      <c r="E3533" t="s">
        <v>113</v>
      </c>
      <c r="F3533">
        <v>826</v>
      </c>
      <c r="G3533">
        <v>14436</v>
      </c>
      <c r="H3533">
        <v>50</v>
      </c>
      <c r="I3533">
        <v>0</v>
      </c>
      <c r="J3533">
        <v>34395</v>
      </c>
      <c r="K3533">
        <v>12184</v>
      </c>
      <c r="L3533">
        <v>2284</v>
      </c>
      <c r="M3533">
        <v>63702</v>
      </c>
      <c r="N3533" s="6" t="str">
        <f t="shared" si="55"/>
        <v>A2_R2_C1Corse2020_2035FeuillusPublic</v>
      </c>
    </row>
    <row r="3534" spans="1:14" x14ac:dyDescent="0.3">
      <c r="A3534" t="s">
        <v>227</v>
      </c>
      <c r="B3534" t="s">
        <v>22</v>
      </c>
      <c r="C3534" t="s">
        <v>215</v>
      </c>
      <c r="D3534" t="s">
        <v>115</v>
      </c>
      <c r="E3534" t="s">
        <v>112</v>
      </c>
      <c r="F3534">
        <v>13234</v>
      </c>
      <c r="G3534">
        <v>14851</v>
      </c>
      <c r="H3534">
        <v>405</v>
      </c>
      <c r="I3534">
        <v>0</v>
      </c>
      <c r="J3534">
        <v>61197</v>
      </c>
      <c r="K3534">
        <v>28965</v>
      </c>
      <c r="L3534">
        <v>13038</v>
      </c>
      <c r="M3534">
        <v>199375</v>
      </c>
      <c r="N3534" s="6" t="str">
        <f t="shared" si="55"/>
        <v>A2_R2_C1Corse2035_2050RésineuxPrivé</v>
      </c>
    </row>
    <row r="3535" spans="1:14" x14ac:dyDescent="0.3">
      <c r="A3535" t="s">
        <v>227</v>
      </c>
      <c r="B3535" t="s">
        <v>22</v>
      </c>
      <c r="C3535" t="s">
        <v>215</v>
      </c>
      <c r="D3535" t="s">
        <v>115</v>
      </c>
      <c r="E3535" t="s">
        <v>113</v>
      </c>
      <c r="F3535">
        <v>28436</v>
      </c>
      <c r="G3535">
        <v>11781</v>
      </c>
      <c r="H3535">
        <v>9923</v>
      </c>
      <c r="I3535">
        <v>0</v>
      </c>
      <c r="J3535">
        <v>32715</v>
      </c>
      <c r="K3535">
        <v>39897</v>
      </c>
      <c r="L3535">
        <v>9803</v>
      </c>
      <c r="M3535">
        <v>130864</v>
      </c>
      <c r="N3535" s="6" t="str">
        <f t="shared" si="55"/>
        <v>A2_R2_C1Corse2035_2050RésineuxPublic</v>
      </c>
    </row>
    <row r="3536" spans="1:14" x14ac:dyDescent="0.3">
      <c r="A3536" t="s">
        <v>227</v>
      </c>
      <c r="B3536" t="s">
        <v>22</v>
      </c>
      <c r="C3536" t="s">
        <v>215</v>
      </c>
      <c r="D3536" t="s">
        <v>114</v>
      </c>
      <c r="E3536" t="s">
        <v>112</v>
      </c>
      <c r="F3536">
        <v>6885</v>
      </c>
      <c r="G3536">
        <v>175476</v>
      </c>
      <c r="H3536">
        <v>4174</v>
      </c>
      <c r="I3536">
        <v>0</v>
      </c>
      <c r="J3536">
        <v>735930</v>
      </c>
      <c r="K3536">
        <v>140440</v>
      </c>
      <c r="L3536">
        <v>67559</v>
      </c>
      <c r="M3536">
        <v>1212895</v>
      </c>
      <c r="N3536" s="6" t="str">
        <f t="shared" si="55"/>
        <v>A2_R2_C1Corse2035_2050FeuillusPrivé</v>
      </c>
    </row>
    <row r="3537" spans="1:14" x14ac:dyDescent="0.3">
      <c r="A3537" t="s">
        <v>227</v>
      </c>
      <c r="B3537" t="s">
        <v>22</v>
      </c>
      <c r="C3537" t="s">
        <v>215</v>
      </c>
      <c r="D3537" t="s">
        <v>114</v>
      </c>
      <c r="E3537" t="s">
        <v>113</v>
      </c>
      <c r="F3537">
        <v>1188</v>
      </c>
      <c r="G3537">
        <v>20700</v>
      </c>
      <c r="H3537">
        <v>142</v>
      </c>
      <c r="I3537">
        <v>0</v>
      </c>
      <c r="J3537">
        <v>36492</v>
      </c>
      <c r="K3537">
        <v>17677</v>
      </c>
      <c r="L3537">
        <v>2602</v>
      </c>
      <c r="M3537">
        <v>73671</v>
      </c>
      <c r="N3537" s="6" t="str">
        <f t="shared" si="55"/>
        <v>A2_R2_C1Corse2035_2050FeuillusPublic</v>
      </c>
    </row>
    <row r="3538" spans="1:14" x14ac:dyDescent="0.3">
      <c r="A3538" t="s">
        <v>227</v>
      </c>
      <c r="B3538" t="s">
        <v>23</v>
      </c>
      <c r="C3538" t="s">
        <v>214</v>
      </c>
      <c r="D3538" t="s">
        <v>115</v>
      </c>
      <c r="E3538" t="s">
        <v>112</v>
      </c>
      <c r="F3538">
        <v>7953</v>
      </c>
      <c r="G3538">
        <v>5935</v>
      </c>
      <c r="H3538">
        <v>891</v>
      </c>
      <c r="I3538">
        <v>1507</v>
      </c>
      <c r="J3538">
        <v>46909</v>
      </c>
      <c r="K3538">
        <v>14271</v>
      </c>
      <c r="L3538">
        <v>14785</v>
      </c>
      <c r="M3538">
        <v>142392</v>
      </c>
      <c r="N3538" s="6" t="str">
        <f t="shared" si="55"/>
        <v>A2_R2_C2Corse2020_2035RésineuxPrivé</v>
      </c>
    </row>
    <row r="3539" spans="1:14" x14ac:dyDescent="0.3">
      <c r="A3539" t="s">
        <v>227</v>
      </c>
      <c r="B3539" t="s">
        <v>23</v>
      </c>
      <c r="C3539" t="s">
        <v>214</v>
      </c>
      <c r="D3539" t="s">
        <v>115</v>
      </c>
      <c r="E3539" t="s">
        <v>113</v>
      </c>
      <c r="F3539">
        <v>20620</v>
      </c>
      <c r="G3539">
        <v>8245</v>
      </c>
      <c r="H3539">
        <v>6902</v>
      </c>
      <c r="I3539">
        <v>0</v>
      </c>
      <c r="J3539">
        <v>28013</v>
      </c>
      <c r="K3539">
        <v>28679</v>
      </c>
      <c r="L3539">
        <v>27806</v>
      </c>
      <c r="M3539">
        <v>128316</v>
      </c>
      <c r="N3539" s="6" t="str">
        <f t="shared" si="55"/>
        <v>A2_R2_C2Corse2020_2035RésineuxPublic</v>
      </c>
    </row>
    <row r="3540" spans="1:14" x14ac:dyDescent="0.3">
      <c r="A3540" t="s">
        <v>227</v>
      </c>
      <c r="B3540" t="s">
        <v>23</v>
      </c>
      <c r="C3540" t="s">
        <v>214</v>
      </c>
      <c r="D3540" t="s">
        <v>114</v>
      </c>
      <c r="E3540" t="s">
        <v>112</v>
      </c>
      <c r="F3540">
        <v>1477</v>
      </c>
      <c r="G3540">
        <v>88148</v>
      </c>
      <c r="H3540">
        <v>838</v>
      </c>
      <c r="I3540">
        <v>12049</v>
      </c>
      <c r="J3540">
        <v>546224</v>
      </c>
      <c r="K3540">
        <v>67067</v>
      </c>
      <c r="L3540">
        <v>66470</v>
      </c>
      <c r="M3540">
        <v>730671</v>
      </c>
      <c r="N3540" s="6" t="str">
        <f t="shared" si="55"/>
        <v>A2_R2_C2Corse2020_2035FeuillusPrivé</v>
      </c>
    </row>
    <row r="3541" spans="1:14" x14ac:dyDescent="0.3">
      <c r="A3541" t="s">
        <v>227</v>
      </c>
      <c r="B3541" t="s">
        <v>23</v>
      </c>
      <c r="C3541" t="s">
        <v>214</v>
      </c>
      <c r="D3541" t="s">
        <v>114</v>
      </c>
      <c r="E3541" t="s">
        <v>113</v>
      </c>
      <c r="F3541">
        <v>826</v>
      </c>
      <c r="G3541">
        <v>14436</v>
      </c>
      <c r="H3541">
        <v>50</v>
      </c>
      <c r="I3541">
        <v>0</v>
      </c>
      <c r="J3541">
        <v>34395</v>
      </c>
      <c r="K3541">
        <v>12184</v>
      </c>
      <c r="L3541">
        <v>2284</v>
      </c>
      <c r="M3541">
        <v>63702</v>
      </c>
      <c r="N3541" s="6" t="str">
        <f t="shared" si="55"/>
        <v>A2_R2_C2Corse2020_2035FeuillusPublic</v>
      </c>
    </row>
    <row r="3542" spans="1:14" x14ac:dyDescent="0.3">
      <c r="A3542" t="s">
        <v>227</v>
      </c>
      <c r="B3542" t="s">
        <v>23</v>
      </c>
      <c r="C3542" t="s">
        <v>215</v>
      </c>
      <c r="D3542" t="s">
        <v>115</v>
      </c>
      <c r="E3542" t="s">
        <v>112</v>
      </c>
      <c r="F3542">
        <v>9087</v>
      </c>
      <c r="G3542">
        <v>12805</v>
      </c>
      <c r="H3542">
        <v>260</v>
      </c>
      <c r="I3542">
        <v>0</v>
      </c>
      <c r="J3542">
        <v>58437</v>
      </c>
      <c r="K3542">
        <v>22688</v>
      </c>
      <c r="L3542">
        <v>18789</v>
      </c>
      <c r="M3542">
        <v>191357</v>
      </c>
      <c r="N3542" s="6" t="str">
        <f t="shared" si="55"/>
        <v>A2_R2_C2Corse2035_2050RésineuxPrivé</v>
      </c>
    </row>
    <row r="3543" spans="1:14" x14ac:dyDescent="0.3">
      <c r="A3543" t="s">
        <v>227</v>
      </c>
      <c r="B3543" t="s">
        <v>23</v>
      </c>
      <c r="C3543" t="s">
        <v>215</v>
      </c>
      <c r="D3543" t="s">
        <v>115</v>
      </c>
      <c r="E3543" t="s">
        <v>113</v>
      </c>
      <c r="F3543">
        <v>21487</v>
      </c>
      <c r="G3543">
        <v>8447</v>
      </c>
      <c r="H3543">
        <v>8575</v>
      </c>
      <c r="I3543">
        <v>0</v>
      </c>
      <c r="J3543">
        <v>25321</v>
      </c>
      <c r="K3543">
        <v>29589</v>
      </c>
      <c r="L3543">
        <v>27858</v>
      </c>
      <c r="M3543">
        <v>121156</v>
      </c>
      <c r="N3543" s="6" t="str">
        <f t="shared" si="55"/>
        <v>A2_R2_C2Corse2035_2050RésineuxPublic</v>
      </c>
    </row>
    <row r="3544" spans="1:14" x14ac:dyDescent="0.3">
      <c r="A3544" t="s">
        <v>227</v>
      </c>
      <c r="B3544" t="s">
        <v>23</v>
      </c>
      <c r="C3544" t="s">
        <v>215</v>
      </c>
      <c r="D3544" t="s">
        <v>114</v>
      </c>
      <c r="E3544" t="s">
        <v>112</v>
      </c>
      <c r="F3544">
        <v>4728</v>
      </c>
      <c r="G3544">
        <v>107413</v>
      </c>
      <c r="H3544">
        <v>928</v>
      </c>
      <c r="I3544">
        <v>0</v>
      </c>
      <c r="J3544">
        <v>698435</v>
      </c>
      <c r="K3544">
        <v>86417</v>
      </c>
      <c r="L3544">
        <v>107832</v>
      </c>
      <c r="M3544">
        <v>1153214</v>
      </c>
      <c r="N3544" s="6" t="str">
        <f t="shared" si="55"/>
        <v>A2_R2_C2Corse2035_2050FeuillusPrivé</v>
      </c>
    </row>
    <row r="3545" spans="1:14" x14ac:dyDescent="0.3">
      <c r="A3545" t="s">
        <v>227</v>
      </c>
      <c r="B3545" t="s">
        <v>23</v>
      </c>
      <c r="C3545" t="s">
        <v>215</v>
      </c>
      <c r="D3545" t="s">
        <v>114</v>
      </c>
      <c r="E3545" t="s">
        <v>113</v>
      </c>
      <c r="F3545">
        <v>980</v>
      </c>
      <c r="G3545">
        <v>16601</v>
      </c>
      <c r="H3545">
        <v>154</v>
      </c>
      <c r="I3545">
        <v>0</v>
      </c>
      <c r="J3545">
        <v>32581</v>
      </c>
      <c r="K3545">
        <v>14169</v>
      </c>
      <c r="L3545">
        <v>5017</v>
      </c>
      <c r="M3545">
        <v>67384</v>
      </c>
      <c r="N3545" s="6" t="str">
        <f t="shared" si="55"/>
        <v>A2_R2_C2Corse2035_2050FeuillusPublic</v>
      </c>
    </row>
    <row r="3546" spans="1:14" x14ac:dyDescent="0.3">
      <c r="A3546" t="s">
        <v>227</v>
      </c>
      <c r="B3546" t="s">
        <v>24</v>
      </c>
      <c r="C3546" t="s">
        <v>214</v>
      </c>
      <c r="D3546" t="s">
        <v>115</v>
      </c>
      <c r="E3546" t="s">
        <v>112</v>
      </c>
      <c r="F3546">
        <v>6351</v>
      </c>
      <c r="G3546">
        <v>4761</v>
      </c>
      <c r="H3546">
        <v>908</v>
      </c>
      <c r="I3546">
        <v>1446</v>
      </c>
      <c r="J3546">
        <v>42751</v>
      </c>
      <c r="K3546">
        <v>11429</v>
      </c>
      <c r="L3546">
        <v>18267</v>
      </c>
      <c r="M3546">
        <v>132318</v>
      </c>
      <c r="N3546" s="6" t="str">
        <f t="shared" si="55"/>
        <v>A2_R2_C3Corse2020_2035RésineuxPrivé</v>
      </c>
    </row>
    <row r="3547" spans="1:14" x14ac:dyDescent="0.3">
      <c r="A3547" t="s">
        <v>227</v>
      </c>
      <c r="B3547" t="s">
        <v>24</v>
      </c>
      <c r="C3547" t="s">
        <v>214</v>
      </c>
      <c r="D3547" t="s">
        <v>115</v>
      </c>
      <c r="E3547" t="s">
        <v>113</v>
      </c>
      <c r="F3547">
        <v>16943</v>
      </c>
      <c r="G3547">
        <v>6568</v>
      </c>
      <c r="H3547">
        <v>6416</v>
      </c>
      <c r="I3547">
        <v>0</v>
      </c>
      <c r="J3547">
        <v>22648</v>
      </c>
      <c r="K3547">
        <v>23274</v>
      </c>
      <c r="L3547">
        <v>37341</v>
      </c>
      <c r="M3547">
        <v>119379</v>
      </c>
      <c r="N3547" s="6" t="str">
        <f t="shared" si="55"/>
        <v>A2_R2_C3Corse2020_2035RésineuxPublic</v>
      </c>
    </row>
    <row r="3548" spans="1:14" x14ac:dyDescent="0.3">
      <c r="A3548" t="s">
        <v>227</v>
      </c>
      <c r="B3548" t="s">
        <v>24</v>
      </c>
      <c r="C3548" t="s">
        <v>214</v>
      </c>
      <c r="D3548" t="s">
        <v>114</v>
      </c>
      <c r="E3548" t="s">
        <v>112</v>
      </c>
      <c r="F3548">
        <v>662</v>
      </c>
      <c r="G3548">
        <v>50895</v>
      </c>
      <c r="H3548">
        <v>615</v>
      </c>
      <c r="I3548">
        <v>11759</v>
      </c>
      <c r="J3548">
        <v>493043</v>
      </c>
      <c r="K3548">
        <v>38530</v>
      </c>
      <c r="L3548">
        <v>90377</v>
      </c>
      <c r="M3548">
        <v>672312</v>
      </c>
      <c r="N3548" s="6" t="str">
        <f t="shared" si="55"/>
        <v>A2_R2_C3Corse2020_2035FeuillusPrivé</v>
      </c>
    </row>
    <row r="3549" spans="1:14" x14ac:dyDescent="0.3">
      <c r="A3549" t="s">
        <v>227</v>
      </c>
      <c r="B3549" t="s">
        <v>24</v>
      </c>
      <c r="C3549" t="s">
        <v>214</v>
      </c>
      <c r="D3549" t="s">
        <v>114</v>
      </c>
      <c r="E3549" t="s">
        <v>113</v>
      </c>
      <c r="F3549">
        <v>660</v>
      </c>
      <c r="G3549">
        <v>11079</v>
      </c>
      <c r="H3549">
        <v>64</v>
      </c>
      <c r="I3549">
        <v>0</v>
      </c>
      <c r="J3549">
        <v>31808</v>
      </c>
      <c r="K3549">
        <v>9384</v>
      </c>
      <c r="L3549">
        <v>3545</v>
      </c>
      <c r="M3549">
        <v>58736</v>
      </c>
      <c r="N3549" s="6" t="str">
        <f t="shared" si="55"/>
        <v>A2_R2_C3Corse2020_2035FeuillusPublic</v>
      </c>
    </row>
    <row r="3550" spans="1:14" x14ac:dyDescent="0.3">
      <c r="A3550" t="s">
        <v>227</v>
      </c>
      <c r="B3550" t="s">
        <v>24</v>
      </c>
      <c r="C3550" t="s">
        <v>215</v>
      </c>
      <c r="D3550" t="s">
        <v>115</v>
      </c>
      <c r="E3550" t="s">
        <v>112</v>
      </c>
      <c r="F3550">
        <v>7898</v>
      </c>
      <c r="G3550">
        <v>11336</v>
      </c>
      <c r="H3550">
        <v>200</v>
      </c>
      <c r="I3550">
        <v>0</v>
      </c>
      <c r="J3550">
        <v>54289</v>
      </c>
      <c r="K3550">
        <v>19938</v>
      </c>
      <c r="L3550">
        <v>20979</v>
      </c>
      <c r="M3550">
        <v>180068</v>
      </c>
      <c r="N3550" s="6" t="str">
        <f t="shared" si="55"/>
        <v>A2_R2_C3Corse2035_2050RésineuxPrivé</v>
      </c>
    </row>
    <row r="3551" spans="1:14" x14ac:dyDescent="0.3">
      <c r="A3551" t="s">
        <v>227</v>
      </c>
      <c r="B3551" t="s">
        <v>24</v>
      </c>
      <c r="C3551" t="s">
        <v>215</v>
      </c>
      <c r="D3551" t="s">
        <v>115</v>
      </c>
      <c r="E3551" t="s">
        <v>113</v>
      </c>
      <c r="F3551">
        <v>17989</v>
      </c>
      <c r="G3551">
        <v>6821</v>
      </c>
      <c r="H3551">
        <v>6364</v>
      </c>
      <c r="I3551">
        <v>0</v>
      </c>
      <c r="J3551">
        <v>21342</v>
      </c>
      <c r="K3551">
        <v>24516</v>
      </c>
      <c r="L3551">
        <v>35170</v>
      </c>
      <c r="M3551">
        <v>113931</v>
      </c>
      <c r="N3551" s="6" t="str">
        <f t="shared" si="55"/>
        <v>A2_R2_C3Corse2035_2050RésineuxPublic</v>
      </c>
    </row>
    <row r="3552" spans="1:14" x14ac:dyDescent="0.3">
      <c r="A3552" t="s">
        <v>227</v>
      </c>
      <c r="B3552" t="s">
        <v>24</v>
      </c>
      <c r="C3552" t="s">
        <v>215</v>
      </c>
      <c r="D3552" t="s">
        <v>114</v>
      </c>
      <c r="E3552" t="s">
        <v>112</v>
      </c>
      <c r="F3552">
        <v>3947</v>
      </c>
      <c r="G3552">
        <v>86366</v>
      </c>
      <c r="H3552">
        <v>538</v>
      </c>
      <c r="I3552">
        <v>0</v>
      </c>
      <c r="J3552">
        <v>584155</v>
      </c>
      <c r="K3552">
        <v>69795</v>
      </c>
      <c r="L3552">
        <v>137721</v>
      </c>
      <c r="M3552">
        <v>1005657</v>
      </c>
      <c r="N3552" s="6" t="str">
        <f t="shared" si="55"/>
        <v>A2_R2_C3Corse2035_2050FeuillusPrivé</v>
      </c>
    </row>
    <row r="3553" spans="1:14" x14ac:dyDescent="0.3">
      <c r="A3553" t="s">
        <v>227</v>
      </c>
      <c r="B3553" t="s">
        <v>24</v>
      </c>
      <c r="C3553" t="s">
        <v>215</v>
      </c>
      <c r="D3553" t="s">
        <v>114</v>
      </c>
      <c r="E3553" t="s">
        <v>113</v>
      </c>
      <c r="F3553">
        <v>931</v>
      </c>
      <c r="G3553">
        <v>15306</v>
      </c>
      <c r="H3553">
        <v>151</v>
      </c>
      <c r="I3553">
        <v>0</v>
      </c>
      <c r="J3553">
        <v>29926</v>
      </c>
      <c r="K3553">
        <v>13098</v>
      </c>
      <c r="L3553">
        <v>5385</v>
      </c>
      <c r="M3553">
        <v>62655</v>
      </c>
      <c r="N3553" s="6" t="str">
        <f t="shared" si="55"/>
        <v>A2_R2_C3Corse2035_2050FeuillusPublic</v>
      </c>
    </row>
    <row r="3554" spans="1:14" x14ac:dyDescent="0.3">
      <c r="A3554" t="s">
        <v>227</v>
      </c>
      <c r="B3554" t="s">
        <v>25</v>
      </c>
      <c r="C3554" t="s">
        <v>214</v>
      </c>
      <c r="D3554" t="s">
        <v>115</v>
      </c>
      <c r="E3554" t="s">
        <v>112</v>
      </c>
      <c r="F3554">
        <v>14284</v>
      </c>
      <c r="G3554">
        <v>8462</v>
      </c>
      <c r="H3554">
        <v>1278</v>
      </c>
      <c r="I3554">
        <v>1508</v>
      </c>
      <c r="J3554">
        <v>43745</v>
      </c>
      <c r="K3554">
        <v>23213</v>
      </c>
      <c r="L3554">
        <v>14693</v>
      </c>
      <c r="M3554">
        <v>142964</v>
      </c>
      <c r="N3554" s="6" t="str">
        <f t="shared" si="55"/>
        <v>A3_R1_C1Corse2020_2035RésineuxPrivé</v>
      </c>
    </row>
    <row r="3555" spans="1:14" x14ac:dyDescent="0.3">
      <c r="A3555" t="s">
        <v>227</v>
      </c>
      <c r="B3555" t="s">
        <v>25</v>
      </c>
      <c r="C3555" t="s">
        <v>214</v>
      </c>
      <c r="D3555" t="s">
        <v>115</v>
      </c>
      <c r="E3555" t="s">
        <v>113</v>
      </c>
      <c r="F3555">
        <v>24539</v>
      </c>
      <c r="G3555">
        <v>9970</v>
      </c>
      <c r="H3555">
        <v>10245</v>
      </c>
      <c r="I3555">
        <v>0</v>
      </c>
      <c r="J3555">
        <v>27364</v>
      </c>
      <c r="K3555">
        <v>34155</v>
      </c>
      <c r="L3555">
        <v>24658</v>
      </c>
      <c r="M3555">
        <v>128811</v>
      </c>
      <c r="N3555" s="6" t="str">
        <f t="shared" si="55"/>
        <v>A3_R1_C1Corse2020_2035RésineuxPublic</v>
      </c>
    </row>
    <row r="3556" spans="1:14" x14ac:dyDescent="0.3">
      <c r="A3556" t="s">
        <v>227</v>
      </c>
      <c r="B3556" t="s">
        <v>25</v>
      </c>
      <c r="C3556" t="s">
        <v>214</v>
      </c>
      <c r="D3556" t="s">
        <v>114</v>
      </c>
      <c r="E3556" t="s">
        <v>112</v>
      </c>
      <c r="F3556">
        <v>2604</v>
      </c>
      <c r="G3556">
        <v>156854</v>
      </c>
      <c r="H3556">
        <v>2240</v>
      </c>
      <c r="I3556">
        <v>12059</v>
      </c>
      <c r="J3556">
        <v>496883</v>
      </c>
      <c r="K3556">
        <v>119300</v>
      </c>
      <c r="L3556">
        <v>64595</v>
      </c>
      <c r="M3556">
        <v>725207</v>
      </c>
      <c r="N3556" s="6" t="str">
        <f t="shared" si="55"/>
        <v>A3_R1_C1Corse2020_2035FeuillusPrivé</v>
      </c>
    </row>
    <row r="3557" spans="1:14" x14ac:dyDescent="0.3">
      <c r="A3557" t="s">
        <v>227</v>
      </c>
      <c r="B3557" t="s">
        <v>25</v>
      </c>
      <c r="C3557" t="s">
        <v>214</v>
      </c>
      <c r="D3557" t="s">
        <v>114</v>
      </c>
      <c r="E3557" t="s">
        <v>113</v>
      </c>
      <c r="F3557">
        <v>974</v>
      </c>
      <c r="G3557">
        <v>17365</v>
      </c>
      <c r="H3557">
        <v>86</v>
      </c>
      <c r="I3557">
        <v>0</v>
      </c>
      <c r="J3557">
        <v>32555</v>
      </c>
      <c r="K3557">
        <v>14658</v>
      </c>
      <c r="L3557">
        <v>2235</v>
      </c>
      <c r="M3557">
        <v>63533</v>
      </c>
      <c r="N3557" s="6" t="str">
        <f t="shared" si="55"/>
        <v>A3_R1_C1Corse2020_2035FeuillusPublic</v>
      </c>
    </row>
    <row r="3558" spans="1:14" x14ac:dyDescent="0.3">
      <c r="A3558" t="s">
        <v>227</v>
      </c>
      <c r="B3558" t="s">
        <v>25</v>
      </c>
      <c r="C3558" t="s">
        <v>215</v>
      </c>
      <c r="D3558" t="s">
        <v>115</v>
      </c>
      <c r="E3558" t="s">
        <v>112</v>
      </c>
      <c r="F3558">
        <v>36984</v>
      </c>
      <c r="G3558">
        <v>25946</v>
      </c>
      <c r="H3558">
        <v>1251</v>
      </c>
      <c r="I3558">
        <v>0</v>
      </c>
      <c r="J3558">
        <v>47281</v>
      </c>
      <c r="K3558">
        <v>64229</v>
      </c>
      <c r="L3558">
        <v>9899</v>
      </c>
      <c r="M3558">
        <v>195692</v>
      </c>
      <c r="N3558" s="6" t="str">
        <f t="shared" si="55"/>
        <v>A3_R1_C1Corse2035_2050RésineuxPrivé</v>
      </c>
    </row>
    <row r="3559" spans="1:14" x14ac:dyDescent="0.3">
      <c r="A3559" t="s">
        <v>227</v>
      </c>
      <c r="B3559" t="s">
        <v>25</v>
      </c>
      <c r="C3559" t="s">
        <v>215</v>
      </c>
      <c r="D3559" t="s">
        <v>115</v>
      </c>
      <c r="E3559" t="s">
        <v>113</v>
      </c>
      <c r="F3559">
        <v>28350</v>
      </c>
      <c r="G3559">
        <v>11900</v>
      </c>
      <c r="H3559">
        <v>12454</v>
      </c>
      <c r="I3559">
        <v>0</v>
      </c>
      <c r="J3559">
        <v>33521</v>
      </c>
      <c r="K3559">
        <v>39790</v>
      </c>
      <c r="L3559">
        <v>7420</v>
      </c>
      <c r="M3559">
        <v>130468</v>
      </c>
      <c r="N3559" s="6" t="str">
        <f t="shared" si="55"/>
        <v>A3_R1_C1Corse2035_2050RésineuxPublic</v>
      </c>
    </row>
    <row r="3560" spans="1:14" x14ac:dyDescent="0.3">
      <c r="A3560" t="s">
        <v>227</v>
      </c>
      <c r="B3560" t="s">
        <v>25</v>
      </c>
      <c r="C3560" t="s">
        <v>215</v>
      </c>
      <c r="D3560" t="s">
        <v>114</v>
      </c>
      <c r="E3560" t="s">
        <v>112</v>
      </c>
      <c r="F3560">
        <v>12193</v>
      </c>
      <c r="G3560">
        <v>383079</v>
      </c>
      <c r="H3560">
        <v>10924</v>
      </c>
      <c r="I3560">
        <v>0</v>
      </c>
      <c r="J3560">
        <v>555107</v>
      </c>
      <c r="K3560">
        <v>301820</v>
      </c>
      <c r="L3560">
        <v>54984</v>
      </c>
      <c r="M3560">
        <v>1143992</v>
      </c>
      <c r="N3560" s="6" t="str">
        <f t="shared" si="55"/>
        <v>A3_R1_C1Corse2035_2050FeuillusPrivé</v>
      </c>
    </row>
    <row r="3561" spans="1:14" x14ac:dyDescent="0.3">
      <c r="A3561" t="s">
        <v>227</v>
      </c>
      <c r="B3561" t="s">
        <v>25</v>
      </c>
      <c r="C3561" t="s">
        <v>215</v>
      </c>
      <c r="D3561" t="s">
        <v>114</v>
      </c>
      <c r="E3561" t="s">
        <v>113</v>
      </c>
      <c r="F3561">
        <v>1587</v>
      </c>
      <c r="G3561">
        <v>26737</v>
      </c>
      <c r="H3561">
        <v>320</v>
      </c>
      <c r="I3561">
        <v>0</v>
      </c>
      <c r="J3561">
        <v>32134</v>
      </c>
      <c r="K3561">
        <v>22845</v>
      </c>
      <c r="L3561">
        <v>2366</v>
      </c>
      <c r="M3561">
        <v>72281</v>
      </c>
      <c r="N3561" s="6" t="str">
        <f t="shared" si="55"/>
        <v>A3_R1_C1Corse2035_2050FeuillusPublic</v>
      </c>
    </row>
    <row r="3562" spans="1:14" x14ac:dyDescent="0.3">
      <c r="A3562" t="s">
        <v>227</v>
      </c>
      <c r="B3562" t="s">
        <v>26</v>
      </c>
      <c r="C3562" t="s">
        <v>214</v>
      </c>
      <c r="D3562" t="s">
        <v>115</v>
      </c>
      <c r="E3562" t="s">
        <v>112</v>
      </c>
      <c r="F3562">
        <v>14284</v>
      </c>
      <c r="G3562">
        <v>8462</v>
      </c>
      <c r="H3562">
        <v>1278</v>
      </c>
      <c r="I3562">
        <v>1508</v>
      </c>
      <c r="J3562">
        <v>43745</v>
      </c>
      <c r="K3562">
        <v>23213</v>
      </c>
      <c r="L3562">
        <v>14693</v>
      </c>
      <c r="M3562">
        <v>142964</v>
      </c>
      <c r="N3562" s="6" t="str">
        <f t="shared" si="55"/>
        <v>A3_R1_C2Corse2020_2035RésineuxPrivé</v>
      </c>
    </row>
    <row r="3563" spans="1:14" x14ac:dyDescent="0.3">
      <c r="A3563" t="s">
        <v>227</v>
      </c>
      <c r="B3563" t="s">
        <v>26</v>
      </c>
      <c r="C3563" t="s">
        <v>214</v>
      </c>
      <c r="D3563" t="s">
        <v>115</v>
      </c>
      <c r="E3563" t="s">
        <v>113</v>
      </c>
      <c r="F3563">
        <v>24539</v>
      </c>
      <c r="G3563">
        <v>9970</v>
      </c>
      <c r="H3563">
        <v>10245</v>
      </c>
      <c r="I3563">
        <v>0</v>
      </c>
      <c r="J3563">
        <v>27364</v>
      </c>
      <c r="K3563">
        <v>34155</v>
      </c>
      <c r="L3563">
        <v>24658</v>
      </c>
      <c r="M3563">
        <v>128811</v>
      </c>
      <c r="N3563" s="6" t="str">
        <f t="shared" si="55"/>
        <v>A3_R1_C2Corse2020_2035RésineuxPublic</v>
      </c>
    </row>
    <row r="3564" spans="1:14" x14ac:dyDescent="0.3">
      <c r="A3564" t="s">
        <v>227</v>
      </c>
      <c r="B3564" t="s">
        <v>26</v>
      </c>
      <c r="C3564" t="s">
        <v>214</v>
      </c>
      <c r="D3564" t="s">
        <v>114</v>
      </c>
      <c r="E3564" t="s">
        <v>112</v>
      </c>
      <c r="F3564">
        <v>2604</v>
      </c>
      <c r="G3564">
        <v>156854</v>
      </c>
      <c r="H3564">
        <v>2240</v>
      </c>
      <c r="I3564">
        <v>12059</v>
      </c>
      <c r="J3564">
        <v>496883</v>
      </c>
      <c r="K3564">
        <v>119300</v>
      </c>
      <c r="L3564">
        <v>64595</v>
      </c>
      <c r="M3564">
        <v>725207</v>
      </c>
      <c r="N3564" s="6" t="str">
        <f t="shared" si="55"/>
        <v>A3_R1_C2Corse2020_2035FeuillusPrivé</v>
      </c>
    </row>
    <row r="3565" spans="1:14" x14ac:dyDescent="0.3">
      <c r="A3565" t="s">
        <v>227</v>
      </c>
      <c r="B3565" t="s">
        <v>26</v>
      </c>
      <c r="C3565" t="s">
        <v>214</v>
      </c>
      <c r="D3565" t="s">
        <v>114</v>
      </c>
      <c r="E3565" t="s">
        <v>113</v>
      </c>
      <c r="F3565">
        <v>974</v>
      </c>
      <c r="G3565">
        <v>17365</v>
      </c>
      <c r="H3565">
        <v>86</v>
      </c>
      <c r="I3565">
        <v>0</v>
      </c>
      <c r="J3565">
        <v>32555</v>
      </c>
      <c r="K3565">
        <v>14658</v>
      </c>
      <c r="L3565">
        <v>2235</v>
      </c>
      <c r="M3565">
        <v>63533</v>
      </c>
      <c r="N3565" s="6" t="str">
        <f t="shared" si="55"/>
        <v>A3_R1_C2Corse2020_2035FeuillusPublic</v>
      </c>
    </row>
    <row r="3566" spans="1:14" x14ac:dyDescent="0.3">
      <c r="A3566" t="s">
        <v>227</v>
      </c>
      <c r="B3566" t="s">
        <v>26</v>
      </c>
      <c r="C3566" t="s">
        <v>215</v>
      </c>
      <c r="D3566" t="s">
        <v>115</v>
      </c>
      <c r="E3566" t="s">
        <v>112</v>
      </c>
      <c r="F3566">
        <v>17148</v>
      </c>
      <c r="G3566">
        <v>16099</v>
      </c>
      <c r="H3566">
        <v>815</v>
      </c>
      <c r="I3566">
        <v>0</v>
      </c>
      <c r="J3566">
        <v>56214</v>
      </c>
      <c r="K3566">
        <v>34145</v>
      </c>
      <c r="L3566">
        <v>14662</v>
      </c>
      <c r="M3566">
        <v>193808</v>
      </c>
      <c r="N3566" s="6" t="str">
        <f t="shared" si="55"/>
        <v>A3_R1_C2Corse2035_2050RésineuxPrivé</v>
      </c>
    </row>
    <row r="3567" spans="1:14" x14ac:dyDescent="0.3">
      <c r="A3567" t="s">
        <v>227</v>
      </c>
      <c r="B3567" t="s">
        <v>26</v>
      </c>
      <c r="C3567" t="s">
        <v>215</v>
      </c>
      <c r="D3567" t="s">
        <v>115</v>
      </c>
      <c r="E3567" t="s">
        <v>113</v>
      </c>
      <c r="F3567">
        <v>31443</v>
      </c>
      <c r="G3567">
        <v>12641</v>
      </c>
      <c r="H3567">
        <v>16981</v>
      </c>
      <c r="I3567">
        <v>0</v>
      </c>
      <c r="J3567">
        <v>22778</v>
      </c>
      <c r="K3567">
        <v>43332</v>
      </c>
      <c r="L3567">
        <v>19742</v>
      </c>
      <c r="M3567">
        <v>119728</v>
      </c>
      <c r="N3567" s="6" t="str">
        <f t="shared" si="55"/>
        <v>A3_R1_C2Corse2035_2050RésineuxPublic</v>
      </c>
    </row>
    <row r="3568" spans="1:14" x14ac:dyDescent="0.3">
      <c r="A3568" t="s">
        <v>227</v>
      </c>
      <c r="B3568" t="s">
        <v>26</v>
      </c>
      <c r="C3568" t="s">
        <v>215</v>
      </c>
      <c r="D3568" t="s">
        <v>114</v>
      </c>
      <c r="E3568" t="s">
        <v>112</v>
      </c>
      <c r="F3568">
        <v>7038</v>
      </c>
      <c r="G3568">
        <v>200775</v>
      </c>
      <c r="H3568">
        <v>6334</v>
      </c>
      <c r="I3568">
        <v>0</v>
      </c>
      <c r="J3568">
        <v>607545</v>
      </c>
      <c r="K3568">
        <v>159495</v>
      </c>
      <c r="L3568">
        <v>94462</v>
      </c>
      <c r="M3568">
        <v>1100903</v>
      </c>
      <c r="N3568" s="6" t="str">
        <f t="shared" si="55"/>
        <v>A3_R1_C2Corse2035_2050FeuillusPrivé</v>
      </c>
    </row>
    <row r="3569" spans="1:14" x14ac:dyDescent="0.3">
      <c r="A3569" t="s">
        <v>227</v>
      </c>
      <c r="B3569" t="s">
        <v>26</v>
      </c>
      <c r="C3569" t="s">
        <v>215</v>
      </c>
      <c r="D3569" t="s">
        <v>114</v>
      </c>
      <c r="E3569" t="s">
        <v>113</v>
      </c>
      <c r="F3569">
        <v>1188</v>
      </c>
      <c r="G3569">
        <v>20821</v>
      </c>
      <c r="H3569">
        <v>249</v>
      </c>
      <c r="I3569">
        <v>0</v>
      </c>
      <c r="J3569">
        <v>29492</v>
      </c>
      <c r="K3569">
        <v>17755</v>
      </c>
      <c r="L3569">
        <v>4688</v>
      </c>
      <c r="M3569">
        <v>66042</v>
      </c>
      <c r="N3569" s="6" t="str">
        <f t="shared" si="55"/>
        <v>A3_R1_C2Corse2035_2050FeuillusPublic</v>
      </c>
    </row>
    <row r="3570" spans="1:14" x14ac:dyDescent="0.3">
      <c r="A3570" t="s">
        <v>227</v>
      </c>
      <c r="B3570" t="s">
        <v>27</v>
      </c>
      <c r="C3570" t="s">
        <v>214</v>
      </c>
      <c r="D3570" t="s">
        <v>115</v>
      </c>
      <c r="E3570" t="s">
        <v>112</v>
      </c>
      <c r="F3570">
        <v>6025</v>
      </c>
      <c r="G3570">
        <v>4580</v>
      </c>
      <c r="H3570">
        <v>950</v>
      </c>
      <c r="I3570">
        <v>1448</v>
      </c>
      <c r="J3570">
        <v>43337</v>
      </c>
      <c r="K3570">
        <v>10915</v>
      </c>
      <c r="L3570">
        <v>18628</v>
      </c>
      <c r="M3570">
        <v>133780</v>
      </c>
      <c r="N3570" s="6" t="str">
        <f t="shared" si="55"/>
        <v>A3_R1_C3Corse2020_2035RésineuxPrivé</v>
      </c>
    </row>
    <row r="3571" spans="1:14" x14ac:dyDescent="0.3">
      <c r="A3571" t="s">
        <v>227</v>
      </c>
      <c r="B3571" t="s">
        <v>27</v>
      </c>
      <c r="C3571" t="s">
        <v>214</v>
      </c>
      <c r="D3571" t="s">
        <v>115</v>
      </c>
      <c r="E3571" t="s">
        <v>113</v>
      </c>
      <c r="F3571">
        <v>21697</v>
      </c>
      <c r="G3571">
        <v>8528</v>
      </c>
      <c r="H3571">
        <v>11192</v>
      </c>
      <c r="I3571">
        <v>0</v>
      </c>
      <c r="J3571">
        <v>21888</v>
      </c>
      <c r="K3571">
        <v>29766</v>
      </c>
      <c r="L3571">
        <v>32810</v>
      </c>
      <c r="M3571">
        <v>119215</v>
      </c>
      <c r="N3571" s="6" t="str">
        <f t="shared" si="55"/>
        <v>A3_R1_C3Corse2020_2035RésineuxPublic</v>
      </c>
    </row>
    <row r="3572" spans="1:14" x14ac:dyDescent="0.3">
      <c r="A3572" t="s">
        <v>227</v>
      </c>
      <c r="B3572" t="s">
        <v>27</v>
      </c>
      <c r="C3572" t="s">
        <v>214</v>
      </c>
      <c r="D3572" t="s">
        <v>114</v>
      </c>
      <c r="E3572" t="s">
        <v>112</v>
      </c>
      <c r="F3572">
        <v>947</v>
      </c>
      <c r="G3572">
        <v>64170</v>
      </c>
      <c r="H3572">
        <v>937</v>
      </c>
      <c r="I3572">
        <v>11779</v>
      </c>
      <c r="J3572">
        <v>483402</v>
      </c>
      <c r="K3572">
        <v>48548</v>
      </c>
      <c r="L3572">
        <v>90012</v>
      </c>
      <c r="M3572">
        <v>670694</v>
      </c>
      <c r="N3572" s="6" t="str">
        <f t="shared" si="55"/>
        <v>A3_R1_C3Corse2020_2035FeuillusPrivé</v>
      </c>
    </row>
    <row r="3573" spans="1:14" x14ac:dyDescent="0.3">
      <c r="A3573" t="s">
        <v>227</v>
      </c>
      <c r="B3573" t="s">
        <v>27</v>
      </c>
      <c r="C3573" t="s">
        <v>214</v>
      </c>
      <c r="D3573" t="s">
        <v>114</v>
      </c>
      <c r="E3573" t="s">
        <v>113</v>
      </c>
      <c r="F3573">
        <v>605</v>
      </c>
      <c r="G3573">
        <v>10464</v>
      </c>
      <c r="H3573">
        <v>87</v>
      </c>
      <c r="I3573">
        <v>0</v>
      </c>
      <c r="J3573">
        <v>32212</v>
      </c>
      <c r="K3573">
        <v>8847</v>
      </c>
      <c r="L3573">
        <v>3529</v>
      </c>
      <c r="M3573">
        <v>58765</v>
      </c>
      <c r="N3573" s="6" t="str">
        <f t="shared" si="55"/>
        <v>A3_R1_C3Corse2020_2035FeuillusPublic</v>
      </c>
    </row>
    <row r="3574" spans="1:14" x14ac:dyDescent="0.3">
      <c r="A3574" t="s">
        <v>227</v>
      </c>
      <c r="B3574" t="s">
        <v>27</v>
      </c>
      <c r="C3574" t="s">
        <v>215</v>
      </c>
      <c r="D3574" t="s">
        <v>115</v>
      </c>
      <c r="E3574" t="s">
        <v>112</v>
      </c>
      <c r="F3574">
        <v>9461</v>
      </c>
      <c r="G3574">
        <v>12185</v>
      </c>
      <c r="H3574">
        <v>284</v>
      </c>
      <c r="I3574">
        <v>0</v>
      </c>
      <c r="J3574">
        <v>54577</v>
      </c>
      <c r="K3574">
        <v>22390</v>
      </c>
      <c r="L3574">
        <v>22398</v>
      </c>
      <c r="M3574">
        <v>184846</v>
      </c>
      <c r="N3574" s="6" t="str">
        <f t="shared" si="55"/>
        <v>A3_R1_C3Corse2035_2050RésineuxPrivé</v>
      </c>
    </row>
    <row r="3575" spans="1:14" x14ac:dyDescent="0.3">
      <c r="A3575" t="s">
        <v>227</v>
      </c>
      <c r="B3575" t="s">
        <v>27</v>
      </c>
      <c r="C3575" t="s">
        <v>215</v>
      </c>
      <c r="D3575" t="s">
        <v>115</v>
      </c>
      <c r="E3575" t="s">
        <v>113</v>
      </c>
      <c r="F3575">
        <v>24757</v>
      </c>
      <c r="G3575">
        <v>9724</v>
      </c>
      <c r="H3575">
        <v>13107</v>
      </c>
      <c r="I3575">
        <v>0</v>
      </c>
      <c r="J3575">
        <v>19947</v>
      </c>
      <c r="K3575">
        <v>33919</v>
      </c>
      <c r="L3575">
        <v>28573</v>
      </c>
      <c r="M3575">
        <v>112861</v>
      </c>
      <c r="N3575" s="6" t="str">
        <f t="shared" si="55"/>
        <v>A3_R1_C3Corse2035_2050RésineuxPublic</v>
      </c>
    </row>
    <row r="3576" spans="1:14" x14ac:dyDescent="0.3">
      <c r="A3576" t="s">
        <v>227</v>
      </c>
      <c r="B3576" t="s">
        <v>27</v>
      </c>
      <c r="C3576" t="s">
        <v>215</v>
      </c>
      <c r="D3576" t="s">
        <v>114</v>
      </c>
      <c r="E3576" t="s">
        <v>112</v>
      </c>
      <c r="F3576">
        <v>4681</v>
      </c>
      <c r="G3576">
        <v>110439</v>
      </c>
      <c r="H3576">
        <v>1775</v>
      </c>
      <c r="I3576">
        <v>0</v>
      </c>
      <c r="J3576">
        <v>564555</v>
      </c>
      <c r="K3576">
        <v>89263</v>
      </c>
      <c r="L3576">
        <v>134363</v>
      </c>
      <c r="M3576">
        <v>996326</v>
      </c>
      <c r="N3576" s="6" t="str">
        <f t="shared" si="55"/>
        <v>A3_R1_C3Corse2035_2050FeuillusPrivé</v>
      </c>
    </row>
    <row r="3577" spans="1:14" x14ac:dyDescent="0.3">
      <c r="A3577" t="s">
        <v>227</v>
      </c>
      <c r="B3577" t="s">
        <v>27</v>
      </c>
      <c r="C3577" t="s">
        <v>215</v>
      </c>
      <c r="D3577" t="s">
        <v>114</v>
      </c>
      <c r="E3577" t="s">
        <v>113</v>
      </c>
      <c r="F3577">
        <v>971</v>
      </c>
      <c r="G3577">
        <v>16799</v>
      </c>
      <c r="H3577">
        <v>196</v>
      </c>
      <c r="I3577">
        <v>0</v>
      </c>
      <c r="J3577">
        <v>28962</v>
      </c>
      <c r="K3577">
        <v>14311</v>
      </c>
      <c r="L3577">
        <v>5344</v>
      </c>
      <c r="M3577">
        <v>62474</v>
      </c>
      <c r="N3577" s="6" t="str">
        <f t="shared" si="55"/>
        <v>A3_R1_C3Corse2035_2050FeuillusPublic</v>
      </c>
    </row>
    <row r="3578" spans="1:14" x14ac:dyDescent="0.3">
      <c r="A3578" t="s">
        <v>227</v>
      </c>
      <c r="B3578" t="s">
        <v>28</v>
      </c>
      <c r="C3578" t="s">
        <v>214</v>
      </c>
      <c r="D3578" t="s">
        <v>115</v>
      </c>
      <c r="E3578" t="s">
        <v>112</v>
      </c>
      <c r="F3578">
        <v>15238</v>
      </c>
      <c r="G3578">
        <v>9213</v>
      </c>
      <c r="H3578">
        <v>1281</v>
      </c>
      <c r="I3578">
        <v>1506</v>
      </c>
      <c r="J3578">
        <v>42785</v>
      </c>
      <c r="K3578">
        <v>24972</v>
      </c>
      <c r="L3578">
        <v>14308</v>
      </c>
      <c r="M3578">
        <v>141679</v>
      </c>
      <c r="N3578" s="6" t="str">
        <f t="shared" si="55"/>
        <v>A3_R2_C1Corse2020_2035RésineuxPrivé</v>
      </c>
    </row>
    <row r="3579" spans="1:14" x14ac:dyDescent="0.3">
      <c r="A3579" t="s">
        <v>227</v>
      </c>
      <c r="B3579" t="s">
        <v>28</v>
      </c>
      <c r="C3579" t="s">
        <v>214</v>
      </c>
      <c r="D3579" t="s">
        <v>115</v>
      </c>
      <c r="E3579" t="s">
        <v>113</v>
      </c>
      <c r="F3579">
        <v>26059</v>
      </c>
      <c r="G3579">
        <v>10544</v>
      </c>
      <c r="H3579">
        <v>11191</v>
      </c>
      <c r="I3579">
        <v>0</v>
      </c>
      <c r="J3579">
        <v>26892</v>
      </c>
      <c r="K3579">
        <v>36196</v>
      </c>
      <c r="L3579">
        <v>23758</v>
      </c>
      <c r="M3579">
        <v>128676</v>
      </c>
      <c r="N3579" s="6" t="str">
        <f t="shared" si="55"/>
        <v>A3_R2_C1Corse2020_2035RésineuxPublic</v>
      </c>
    </row>
    <row r="3580" spans="1:14" x14ac:dyDescent="0.3">
      <c r="A3580" t="s">
        <v>227</v>
      </c>
      <c r="B3580" t="s">
        <v>28</v>
      </c>
      <c r="C3580" t="s">
        <v>214</v>
      </c>
      <c r="D3580" t="s">
        <v>114</v>
      </c>
      <c r="E3580" t="s">
        <v>112</v>
      </c>
      <c r="F3580">
        <v>2937</v>
      </c>
      <c r="G3580">
        <v>165956</v>
      </c>
      <c r="H3580">
        <v>2642</v>
      </c>
      <c r="I3580">
        <v>12043</v>
      </c>
      <c r="J3580">
        <v>489716</v>
      </c>
      <c r="K3580">
        <v>126322</v>
      </c>
      <c r="L3580">
        <v>64077</v>
      </c>
      <c r="M3580">
        <v>723222</v>
      </c>
      <c r="N3580" s="6" t="str">
        <f t="shared" si="55"/>
        <v>A3_R2_C1Corse2020_2035FeuillusPrivé</v>
      </c>
    </row>
    <row r="3581" spans="1:14" x14ac:dyDescent="0.3">
      <c r="A3581" t="s">
        <v>227</v>
      </c>
      <c r="B3581" t="s">
        <v>28</v>
      </c>
      <c r="C3581" t="s">
        <v>214</v>
      </c>
      <c r="D3581" t="s">
        <v>114</v>
      </c>
      <c r="E3581" t="s">
        <v>113</v>
      </c>
      <c r="F3581">
        <v>986</v>
      </c>
      <c r="G3581">
        <v>17507</v>
      </c>
      <c r="H3581">
        <v>97</v>
      </c>
      <c r="I3581">
        <v>0</v>
      </c>
      <c r="J3581">
        <v>32472</v>
      </c>
      <c r="K3581">
        <v>14780</v>
      </c>
      <c r="L3581">
        <v>2223</v>
      </c>
      <c r="M3581">
        <v>63526</v>
      </c>
      <c r="N3581" s="6" t="str">
        <f t="shared" si="55"/>
        <v>A3_R2_C1Corse2020_2035FeuillusPublic</v>
      </c>
    </row>
    <row r="3582" spans="1:14" x14ac:dyDescent="0.3">
      <c r="A3582" t="s">
        <v>227</v>
      </c>
      <c r="B3582" t="s">
        <v>28</v>
      </c>
      <c r="C3582" t="s">
        <v>215</v>
      </c>
      <c r="D3582" t="s">
        <v>115</v>
      </c>
      <c r="E3582" t="s">
        <v>112</v>
      </c>
      <c r="F3582">
        <v>36093</v>
      </c>
      <c r="G3582">
        <v>25713</v>
      </c>
      <c r="H3582">
        <v>1251</v>
      </c>
      <c r="I3582">
        <v>0</v>
      </c>
      <c r="J3582">
        <v>45505</v>
      </c>
      <c r="K3582">
        <v>63107</v>
      </c>
      <c r="L3582">
        <v>8997</v>
      </c>
      <c r="M3582">
        <v>188843</v>
      </c>
      <c r="N3582" s="6" t="str">
        <f t="shared" si="55"/>
        <v>A3_R2_C1Corse2035_2050RésineuxPrivé</v>
      </c>
    </row>
    <row r="3583" spans="1:14" x14ac:dyDescent="0.3">
      <c r="A3583" t="s">
        <v>227</v>
      </c>
      <c r="B3583" t="s">
        <v>28</v>
      </c>
      <c r="C3583" t="s">
        <v>215</v>
      </c>
      <c r="D3583" t="s">
        <v>115</v>
      </c>
      <c r="E3583" t="s">
        <v>113</v>
      </c>
      <c r="F3583">
        <v>28268</v>
      </c>
      <c r="G3583">
        <v>11868</v>
      </c>
      <c r="H3583">
        <v>12437</v>
      </c>
      <c r="I3583">
        <v>0</v>
      </c>
      <c r="J3583">
        <v>33455</v>
      </c>
      <c r="K3583">
        <v>39677</v>
      </c>
      <c r="L3583">
        <v>7416</v>
      </c>
      <c r="M3583">
        <v>130191</v>
      </c>
      <c r="N3583" s="6" t="str">
        <f t="shared" si="55"/>
        <v>A3_R2_C1Corse2035_2050RésineuxPublic</v>
      </c>
    </row>
    <row r="3584" spans="1:14" x14ac:dyDescent="0.3">
      <c r="A3584" t="s">
        <v>227</v>
      </c>
      <c r="B3584" t="s">
        <v>28</v>
      </c>
      <c r="C3584" t="s">
        <v>215</v>
      </c>
      <c r="D3584" t="s">
        <v>114</v>
      </c>
      <c r="E3584" t="s">
        <v>112</v>
      </c>
      <c r="F3584">
        <v>11818</v>
      </c>
      <c r="G3584">
        <v>382616</v>
      </c>
      <c r="H3584">
        <v>10739</v>
      </c>
      <c r="I3584">
        <v>0</v>
      </c>
      <c r="J3584">
        <v>554834</v>
      </c>
      <c r="K3584">
        <v>300658</v>
      </c>
      <c r="L3584">
        <v>53684</v>
      </c>
      <c r="M3584">
        <v>1141319</v>
      </c>
      <c r="N3584" s="6" t="str">
        <f t="shared" si="55"/>
        <v>A3_R2_C1Corse2035_2050FeuillusPrivé</v>
      </c>
    </row>
    <row r="3585" spans="1:14" x14ac:dyDescent="0.3">
      <c r="A3585" t="s">
        <v>227</v>
      </c>
      <c r="B3585" t="s">
        <v>28</v>
      </c>
      <c r="C3585" t="s">
        <v>215</v>
      </c>
      <c r="D3585" t="s">
        <v>114</v>
      </c>
      <c r="E3585" t="s">
        <v>113</v>
      </c>
      <c r="F3585">
        <v>1582</v>
      </c>
      <c r="G3585">
        <v>27001</v>
      </c>
      <c r="H3585">
        <v>319</v>
      </c>
      <c r="I3585">
        <v>0</v>
      </c>
      <c r="J3585">
        <v>31938</v>
      </c>
      <c r="K3585">
        <v>23047</v>
      </c>
      <c r="L3585">
        <v>2359</v>
      </c>
      <c r="M3585">
        <v>72203</v>
      </c>
      <c r="N3585" s="6" t="str">
        <f t="shared" si="55"/>
        <v>A3_R2_C1Corse2035_2050FeuillusPublic</v>
      </c>
    </row>
    <row r="3586" spans="1:14" x14ac:dyDescent="0.3">
      <c r="A3586" t="s">
        <v>227</v>
      </c>
      <c r="B3586" t="s">
        <v>29</v>
      </c>
      <c r="C3586" t="s">
        <v>214</v>
      </c>
      <c r="D3586" t="s">
        <v>115</v>
      </c>
      <c r="E3586" t="s">
        <v>112</v>
      </c>
      <c r="F3586">
        <v>15238</v>
      </c>
      <c r="G3586">
        <v>9213</v>
      </c>
      <c r="H3586">
        <v>1281</v>
      </c>
      <c r="I3586">
        <v>1506</v>
      </c>
      <c r="J3586">
        <v>42785</v>
      </c>
      <c r="K3586">
        <v>24972</v>
      </c>
      <c r="L3586">
        <v>14308</v>
      </c>
      <c r="M3586">
        <v>141679</v>
      </c>
      <c r="N3586" s="6" t="str">
        <f t="shared" si="55"/>
        <v>A3_R2_C2Corse2020_2035RésineuxPrivé</v>
      </c>
    </row>
    <row r="3587" spans="1:14" x14ac:dyDescent="0.3">
      <c r="A3587" t="s">
        <v>227</v>
      </c>
      <c r="B3587" t="s">
        <v>29</v>
      </c>
      <c r="C3587" t="s">
        <v>214</v>
      </c>
      <c r="D3587" t="s">
        <v>115</v>
      </c>
      <c r="E3587" t="s">
        <v>113</v>
      </c>
      <c r="F3587">
        <v>26059</v>
      </c>
      <c r="G3587">
        <v>10544</v>
      </c>
      <c r="H3587">
        <v>11191</v>
      </c>
      <c r="I3587">
        <v>0</v>
      </c>
      <c r="J3587">
        <v>26892</v>
      </c>
      <c r="K3587">
        <v>36196</v>
      </c>
      <c r="L3587">
        <v>23758</v>
      </c>
      <c r="M3587">
        <v>128676</v>
      </c>
      <c r="N3587" s="6" t="str">
        <f t="shared" ref="N3587:N3650" si="56">B3587&amp;A3587&amp;C3587&amp;D3587&amp;E3587</f>
        <v>A3_R2_C2Corse2020_2035RésineuxPublic</v>
      </c>
    </row>
    <row r="3588" spans="1:14" x14ac:dyDescent="0.3">
      <c r="A3588" t="s">
        <v>227</v>
      </c>
      <c r="B3588" t="s">
        <v>29</v>
      </c>
      <c r="C3588" t="s">
        <v>214</v>
      </c>
      <c r="D3588" t="s">
        <v>114</v>
      </c>
      <c r="E3588" t="s">
        <v>112</v>
      </c>
      <c r="F3588">
        <v>2937</v>
      </c>
      <c r="G3588">
        <v>165956</v>
      </c>
      <c r="H3588">
        <v>2642</v>
      </c>
      <c r="I3588">
        <v>12043</v>
      </c>
      <c r="J3588">
        <v>489716</v>
      </c>
      <c r="K3588">
        <v>126322</v>
      </c>
      <c r="L3588">
        <v>64077</v>
      </c>
      <c r="M3588">
        <v>723222</v>
      </c>
      <c r="N3588" s="6" t="str">
        <f t="shared" si="56"/>
        <v>A3_R2_C2Corse2020_2035FeuillusPrivé</v>
      </c>
    </row>
    <row r="3589" spans="1:14" x14ac:dyDescent="0.3">
      <c r="A3589" t="s">
        <v>227</v>
      </c>
      <c r="B3589" t="s">
        <v>29</v>
      </c>
      <c r="C3589" t="s">
        <v>214</v>
      </c>
      <c r="D3589" t="s">
        <v>114</v>
      </c>
      <c r="E3589" t="s">
        <v>113</v>
      </c>
      <c r="F3589">
        <v>986</v>
      </c>
      <c r="G3589">
        <v>17507</v>
      </c>
      <c r="H3589">
        <v>97</v>
      </c>
      <c r="I3589">
        <v>0</v>
      </c>
      <c r="J3589">
        <v>32472</v>
      </c>
      <c r="K3589">
        <v>14780</v>
      </c>
      <c r="L3589">
        <v>2223</v>
      </c>
      <c r="M3589">
        <v>63526</v>
      </c>
      <c r="N3589" s="6" t="str">
        <f t="shared" si="56"/>
        <v>A3_R2_C2Corse2020_2035FeuillusPublic</v>
      </c>
    </row>
    <row r="3590" spans="1:14" x14ac:dyDescent="0.3">
      <c r="A3590" t="s">
        <v>227</v>
      </c>
      <c r="B3590" t="s">
        <v>29</v>
      </c>
      <c r="C3590" t="s">
        <v>215</v>
      </c>
      <c r="D3590" t="s">
        <v>115</v>
      </c>
      <c r="E3590" t="s">
        <v>112</v>
      </c>
      <c r="F3590">
        <v>12174</v>
      </c>
      <c r="G3590">
        <v>14132</v>
      </c>
      <c r="H3590">
        <v>450</v>
      </c>
      <c r="I3590">
        <v>0</v>
      </c>
      <c r="J3590">
        <v>56967</v>
      </c>
      <c r="K3590">
        <v>27153</v>
      </c>
      <c r="L3590">
        <v>14500</v>
      </c>
      <c r="M3590">
        <v>188228</v>
      </c>
      <c r="N3590" s="6" t="str">
        <f t="shared" si="56"/>
        <v>A3_R2_C2Corse2035_2050RésineuxPrivé</v>
      </c>
    </row>
    <row r="3591" spans="1:14" x14ac:dyDescent="0.3">
      <c r="A3591" t="s">
        <v>227</v>
      </c>
      <c r="B3591" t="s">
        <v>29</v>
      </c>
      <c r="C3591" t="s">
        <v>215</v>
      </c>
      <c r="D3591" t="s">
        <v>115</v>
      </c>
      <c r="E3591" t="s">
        <v>113</v>
      </c>
      <c r="F3591">
        <v>30260</v>
      </c>
      <c r="G3591">
        <v>12116</v>
      </c>
      <c r="H3591">
        <v>14725</v>
      </c>
      <c r="I3591">
        <v>0</v>
      </c>
      <c r="J3591">
        <v>22474</v>
      </c>
      <c r="K3591">
        <v>41733</v>
      </c>
      <c r="L3591">
        <v>21892</v>
      </c>
      <c r="M3591">
        <v>119517</v>
      </c>
      <c r="N3591" s="6" t="str">
        <f t="shared" si="56"/>
        <v>A3_R2_C2Corse2035_2050RésineuxPublic</v>
      </c>
    </row>
    <row r="3592" spans="1:14" x14ac:dyDescent="0.3">
      <c r="A3592" t="s">
        <v>227</v>
      </c>
      <c r="B3592" t="s">
        <v>29</v>
      </c>
      <c r="C3592" t="s">
        <v>215</v>
      </c>
      <c r="D3592" t="s">
        <v>114</v>
      </c>
      <c r="E3592" t="s">
        <v>112</v>
      </c>
      <c r="F3592">
        <v>6144</v>
      </c>
      <c r="G3592">
        <v>159591</v>
      </c>
      <c r="H3592">
        <v>3900</v>
      </c>
      <c r="I3592">
        <v>0</v>
      </c>
      <c r="J3592">
        <v>639690</v>
      </c>
      <c r="K3592">
        <v>127210</v>
      </c>
      <c r="L3592">
        <v>96748</v>
      </c>
      <c r="M3592">
        <v>1108533</v>
      </c>
      <c r="N3592" s="6" t="str">
        <f t="shared" si="56"/>
        <v>A3_R2_C2Corse2035_2050FeuillusPrivé</v>
      </c>
    </row>
    <row r="3593" spans="1:14" x14ac:dyDescent="0.3">
      <c r="A3593" t="s">
        <v>227</v>
      </c>
      <c r="B3593" t="s">
        <v>29</v>
      </c>
      <c r="C3593" t="s">
        <v>215</v>
      </c>
      <c r="D3593" t="s">
        <v>114</v>
      </c>
      <c r="E3593" t="s">
        <v>113</v>
      </c>
      <c r="F3593">
        <v>1176</v>
      </c>
      <c r="G3593">
        <v>20159</v>
      </c>
      <c r="H3593">
        <v>236</v>
      </c>
      <c r="I3593">
        <v>0</v>
      </c>
      <c r="J3593">
        <v>29872</v>
      </c>
      <c r="K3593">
        <v>17218</v>
      </c>
      <c r="L3593">
        <v>4762</v>
      </c>
      <c r="M3593">
        <v>66115</v>
      </c>
      <c r="N3593" s="6" t="str">
        <f t="shared" si="56"/>
        <v>A3_R2_C2Corse2035_2050FeuillusPublic</v>
      </c>
    </row>
    <row r="3594" spans="1:14" x14ac:dyDescent="0.3">
      <c r="A3594" t="s">
        <v>227</v>
      </c>
      <c r="B3594" t="s">
        <v>30</v>
      </c>
      <c r="C3594" t="s">
        <v>214</v>
      </c>
      <c r="D3594" t="s">
        <v>115</v>
      </c>
      <c r="E3594" t="s">
        <v>112</v>
      </c>
      <c r="F3594">
        <v>6969</v>
      </c>
      <c r="G3594">
        <v>5237</v>
      </c>
      <c r="H3594">
        <v>961</v>
      </c>
      <c r="I3594">
        <v>1446</v>
      </c>
      <c r="J3594">
        <v>42317</v>
      </c>
      <c r="K3594">
        <v>12554</v>
      </c>
      <c r="L3594">
        <v>18193</v>
      </c>
      <c r="M3594">
        <v>132216</v>
      </c>
      <c r="N3594" s="6" t="str">
        <f t="shared" si="56"/>
        <v>A3_R2_C3Corse2020_2035RésineuxPrivé</v>
      </c>
    </row>
    <row r="3595" spans="1:14" x14ac:dyDescent="0.3">
      <c r="A3595" t="s">
        <v>227</v>
      </c>
      <c r="B3595" t="s">
        <v>30</v>
      </c>
      <c r="C3595" t="s">
        <v>214</v>
      </c>
      <c r="D3595" t="s">
        <v>115</v>
      </c>
      <c r="E3595" t="s">
        <v>113</v>
      </c>
      <c r="F3595">
        <v>21907</v>
      </c>
      <c r="G3595">
        <v>8618</v>
      </c>
      <c r="H3595">
        <v>11398</v>
      </c>
      <c r="I3595">
        <v>0</v>
      </c>
      <c r="J3595">
        <v>21851</v>
      </c>
      <c r="K3595">
        <v>30059</v>
      </c>
      <c r="L3595">
        <v>32614</v>
      </c>
      <c r="M3595">
        <v>119202</v>
      </c>
      <c r="N3595" s="6" t="str">
        <f t="shared" si="56"/>
        <v>A3_R2_C3Corse2020_2035RésineuxPublic</v>
      </c>
    </row>
    <row r="3596" spans="1:14" x14ac:dyDescent="0.3">
      <c r="A3596" t="s">
        <v>227</v>
      </c>
      <c r="B3596" t="s">
        <v>30</v>
      </c>
      <c r="C3596" t="s">
        <v>214</v>
      </c>
      <c r="D3596" t="s">
        <v>114</v>
      </c>
      <c r="E3596" t="s">
        <v>112</v>
      </c>
      <c r="F3596">
        <v>1056</v>
      </c>
      <c r="G3596">
        <v>70034</v>
      </c>
      <c r="H3596">
        <v>1023</v>
      </c>
      <c r="I3596">
        <v>11761</v>
      </c>
      <c r="J3596">
        <v>479179</v>
      </c>
      <c r="K3596">
        <v>53128</v>
      </c>
      <c r="L3596">
        <v>89560</v>
      </c>
      <c r="M3596">
        <v>669828</v>
      </c>
      <c r="N3596" s="6" t="str">
        <f t="shared" si="56"/>
        <v>A3_R2_C3Corse2020_2035FeuillusPrivé</v>
      </c>
    </row>
    <row r="3597" spans="1:14" x14ac:dyDescent="0.3">
      <c r="A3597" t="s">
        <v>227</v>
      </c>
      <c r="B3597" t="s">
        <v>30</v>
      </c>
      <c r="C3597" t="s">
        <v>214</v>
      </c>
      <c r="D3597" t="s">
        <v>114</v>
      </c>
      <c r="E3597" t="s">
        <v>113</v>
      </c>
      <c r="F3597">
        <v>773</v>
      </c>
      <c r="G3597">
        <v>13189</v>
      </c>
      <c r="H3597">
        <v>86</v>
      </c>
      <c r="I3597">
        <v>0</v>
      </c>
      <c r="J3597">
        <v>30442</v>
      </c>
      <c r="K3597">
        <v>11150</v>
      </c>
      <c r="L3597">
        <v>3501</v>
      </c>
      <c r="M3597">
        <v>58546</v>
      </c>
      <c r="N3597" s="6" t="str">
        <f t="shared" si="56"/>
        <v>A3_R2_C3Corse2020_2035FeuillusPublic</v>
      </c>
    </row>
    <row r="3598" spans="1:14" x14ac:dyDescent="0.3">
      <c r="A3598" t="s">
        <v>227</v>
      </c>
      <c r="B3598" t="s">
        <v>30</v>
      </c>
      <c r="C3598" t="s">
        <v>215</v>
      </c>
      <c r="D3598" t="s">
        <v>115</v>
      </c>
      <c r="E3598" t="s">
        <v>112</v>
      </c>
      <c r="F3598">
        <v>9112</v>
      </c>
      <c r="G3598">
        <v>12125</v>
      </c>
      <c r="H3598">
        <v>273</v>
      </c>
      <c r="I3598">
        <v>0</v>
      </c>
      <c r="J3598">
        <v>53279</v>
      </c>
      <c r="K3598">
        <v>21985</v>
      </c>
      <c r="L3598">
        <v>20601</v>
      </c>
      <c r="M3598">
        <v>179127</v>
      </c>
      <c r="N3598" s="6" t="str">
        <f t="shared" si="56"/>
        <v>A3_R2_C3Corse2035_2050RésineuxPrivé</v>
      </c>
    </row>
    <row r="3599" spans="1:14" x14ac:dyDescent="0.3">
      <c r="A3599" t="s">
        <v>227</v>
      </c>
      <c r="B3599" t="s">
        <v>30</v>
      </c>
      <c r="C3599" t="s">
        <v>215</v>
      </c>
      <c r="D3599" t="s">
        <v>115</v>
      </c>
      <c r="E3599" t="s">
        <v>113</v>
      </c>
      <c r="F3599">
        <v>23685</v>
      </c>
      <c r="G3599">
        <v>9258</v>
      </c>
      <c r="H3599">
        <v>12662</v>
      </c>
      <c r="I3599">
        <v>0</v>
      </c>
      <c r="J3599">
        <v>20391</v>
      </c>
      <c r="K3599">
        <v>32402</v>
      </c>
      <c r="L3599">
        <v>29002</v>
      </c>
      <c r="M3599">
        <v>112989</v>
      </c>
      <c r="N3599" s="6" t="str">
        <f t="shared" si="56"/>
        <v>A3_R2_C3Corse2035_2050RésineuxPublic</v>
      </c>
    </row>
    <row r="3600" spans="1:14" x14ac:dyDescent="0.3">
      <c r="A3600" t="s">
        <v>227</v>
      </c>
      <c r="B3600" t="s">
        <v>30</v>
      </c>
      <c r="C3600" t="s">
        <v>215</v>
      </c>
      <c r="D3600" t="s">
        <v>114</v>
      </c>
      <c r="E3600" t="s">
        <v>112</v>
      </c>
      <c r="F3600">
        <v>4627</v>
      </c>
      <c r="G3600">
        <v>107078</v>
      </c>
      <c r="H3600">
        <v>1298</v>
      </c>
      <c r="I3600">
        <v>0</v>
      </c>
      <c r="J3600">
        <v>567629</v>
      </c>
      <c r="K3600">
        <v>86468</v>
      </c>
      <c r="L3600">
        <v>133292</v>
      </c>
      <c r="M3600">
        <v>996717</v>
      </c>
      <c r="N3600" s="6" t="str">
        <f t="shared" si="56"/>
        <v>A3_R2_C3Corse2035_2050FeuillusPrivé</v>
      </c>
    </row>
    <row r="3601" spans="1:14" x14ac:dyDescent="0.3">
      <c r="A3601" t="s">
        <v>227</v>
      </c>
      <c r="B3601" t="s">
        <v>30</v>
      </c>
      <c r="C3601" t="s">
        <v>215</v>
      </c>
      <c r="D3601" t="s">
        <v>114</v>
      </c>
      <c r="E3601" t="s">
        <v>113</v>
      </c>
      <c r="F3601">
        <v>953</v>
      </c>
      <c r="G3601">
        <v>16433</v>
      </c>
      <c r="H3601">
        <v>193</v>
      </c>
      <c r="I3601">
        <v>0</v>
      </c>
      <c r="J3601">
        <v>28949</v>
      </c>
      <c r="K3601">
        <v>13998</v>
      </c>
      <c r="L3601">
        <v>5207</v>
      </c>
      <c r="M3601">
        <v>61927</v>
      </c>
      <c r="N3601" s="6" t="str">
        <f t="shared" si="56"/>
        <v>A3_R2_C3Corse2035_2050FeuillusPublic</v>
      </c>
    </row>
    <row r="3602" spans="1:14" x14ac:dyDescent="0.3">
      <c r="A3602" t="s">
        <v>227</v>
      </c>
      <c r="B3602" t="s">
        <v>31</v>
      </c>
      <c r="C3602" t="s">
        <v>214</v>
      </c>
      <c r="D3602" t="s">
        <v>115</v>
      </c>
      <c r="E3602" t="s">
        <v>112</v>
      </c>
      <c r="F3602">
        <v>7330</v>
      </c>
      <c r="G3602">
        <v>5606</v>
      </c>
      <c r="H3602">
        <v>1198</v>
      </c>
      <c r="I3602">
        <v>1509</v>
      </c>
      <c r="J3602">
        <v>47584</v>
      </c>
      <c r="K3602">
        <v>13291</v>
      </c>
      <c r="L3602">
        <v>14831</v>
      </c>
      <c r="M3602">
        <v>143357</v>
      </c>
      <c r="N3602" s="6" t="str">
        <f t="shared" si="56"/>
        <v>B1_R1_C1Corse2020_2035RésineuxPrivé</v>
      </c>
    </row>
    <row r="3603" spans="1:14" x14ac:dyDescent="0.3">
      <c r="A3603" t="s">
        <v>227</v>
      </c>
      <c r="B3603" t="s">
        <v>31</v>
      </c>
      <c r="C3603" t="s">
        <v>214</v>
      </c>
      <c r="D3603" t="s">
        <v>115</v>
      </c>
      <c r="E3603" t="s">
        <v>113</v>
      </c>
      <c r="F3603">
        <v>22596</v>
      </c>
      <c r="G3603">
        <v>9217</v>
      </c>
      <c r="H3603">
        <v>9529</v>
      </c>
      <c r="I3603">
        <v>0</v>
      </c>
      <c r="J3603">
        <v>28052</v>
      </c>
      <c r="K3603">
        <v>31512</v>
      </c>
      <c r="L3603">
        <v>25154</v>
      </c>
      <c r="M3603">
        <v>128601</v>
      </c>
      <c r="N3603" s="6" t="str">
        <f t="shared" si="56"/>
        <v>B1_R1_C1Corse2020_2035RésineuxPublic</v>
      </c>
    </row>
    <row r="3604" spans="1:14" x14ac:dyDescent="0.3">
      <c r="A3604" t="s">
        <v>227</v>
      </c>
      <c r="B3604" t="s">
        <v>31</v>
      </c>
      <c r="C3604" t="s">
        <v>214</v>
      </c>
      <c r="D3604" t="s">
        <v>114</v>
      </c>
      <c r="E3604" t="s">
        <v>112</v>
      </c>
      <c r="F3604">
        <v>1246</v>
      </c>
      <c r="G3604">
        <v>77637</v>
      </c>
      <c r="H3604">
        <v>1656</v>
      </c>
      <c r="I3604">
        <v>12065</v>
      </c>
      <c r="J3604">
        <v>553416</v>
      </c>
      <c r="K3604">
        <v>59099</v>
      </c>
      <c r="L3604">
        <v>65801</v>
      </c>
      <c r="M3604">
        <v>729916</v>
      </c>
      <c r="N3604" s="6" t="str">
        <f t="shared" si="56"/>
        <v>B1_R1_C1Corse2020_2035FeuillusPrivé</v>
      </c>
    </row>
    <row r="3605" spans="1:14" x14ac:dyDescent="0.3">
      <c r="A3605" t="s">
        <v>227</v>
      </c>
      <c r="B3605" t="s">
        <v>31</v>
      </c>
      <c r="C3605" t="s">
        <v>214</v>
      </c>
      <c r="D3605" t="s">
        <v>114</v>
      </c>
      <c r="E3605" t="s">
        <v>113</v>
      </c>
      <c r="F3605">
        <v>682</v>
      </c>
      <c r="G3605">
        <v>11644</v>
      </c>
      <c r="H3605">
        <v>50</v>
      </c>
      <c r="I3605">
        <v>0</v>
      </c>
      <c r="J3605">
        <v>36165</v>
      </c>
      <c r="K3605">
        <v>9838</v>
      </c>
      <c r="L3605">
        <v>2277</v>
      </c>
      <c r="M3605">
        <v>63817</v>
      </c>
      <c r="N3605" s="6" t="str">
        <f t="shared" si="56"/>
        <v>B1_R1_C1Corse2020_2035FeuillusPublic</v>
      </c>
    </row>
    <row r="3606" spans="1:14" x14ac:dyDescent="0.3">
      <c r="A3606" t="s">
        <v>227</v>
      </c>
      <c r="B3606" t="s">
        <v>31</v>
      </c>
      <c r="C3606" t="s">
        <v>215</v>
      </c>
      <c r="D3606" t="s">
        <v>115</v>
      </c>
      <c r="E3606" t="s">
        <v>112</v>
      </c>
      <c r="F3606">
        <v>10744</v>
      </c>
      <c r="G3606">
        <v>13889</v>
      </c>
      <c r="H3606">
        <v>202</v>
      </c>
      <c r="I3606">
        <v>0</v>
      </c>
      <c r="J3606">
        <v>64368</v>
      </c>
      <c r="K3606">
        <v>25494</v>
      </c>
      <c r="L3606">
        <v>14397</v>
      </c>
      <c r="M3606">
        <v>205691</v>
      </c>
      <c r="N3606" s="6" t="str">
        <f t="shared" si="56"/>
        <v>B1_R1_C1Corse2035_2050RésineuxPrivé</v>
      </c>
    </row>
    <row r="3607" spans="1:14" x14ac:dyDescent="0.3">
      <c r="A3607" t="s">
        <v>227</v>
      </c>
      <c r="B3607" t="s">
        <v>31</v>
      </c>
      <c r="C3607" t="s">
        <v>215</v>
      </c>
      <c r="D3607" t="s">
        <v>115</v>
      </c>
      <c r="E3607" t="s">
        <v>113</v>
      </c>
      <c r="F3607">
        <v>21970</v>
      </c>
      <c r="G3607">
        <v>9101</v>
      </c>
      <c r="H3607">
        <v>6292</v>
      </c>
      <c r="I3607">
        <v>0</v>
      </c>
      <c r="J3607">
        <v>34949</v>
      </c>
      <c r="K3607">
        <v>30928</v>
      </c>
      <c r="L3607">
        <v>13359</v>
      </c>
      <c r="M3607">
        <v>131469</v>
      </c>
      <c r="N3607" s="6" t="str">
        <f t="shared" si="56"/>
        <v>B1_R1_C1Corse2035_2050RésineuxPublic</v>
      </c>
    </row>
    <row r="3608" spans="1:14" x14ac:dyDescent="0.3">
      <c r="A3608" t="s">
        <v>227</v>
      </c>
      <c r="B3608" t="s">
        <v>31</v>
      </c>
      <c r="C3608" t="s">
        <v>215</v>
      </c>
      <c r="D3608" t="s">
        <v>114</v>
      </c>
      <c r="E3608" t="s">
        <v>112</v>
      </c>
      <c r="F3608">
        <v>5289</v>
      </c>
      <c r="G3608">
        <v>125272</v>
      </c>
      <c r="H3608">
        <v>999</v>
      </c>
      <c r="I3608">
        <v>0</v>
      </c>
      <c r="J3608">
        <v>776353</v>
      </c>
      <c r="K3608">
        <v>100508</v>
      </c>
      <c r="L3608">
        <v>71150</v>
      </c>
      <c r="M3608">
        <v>1225813</v>
      </c>
      <c r="N3608" s="6" t="str">
        <f t="shared" si="56"/>
        <v>B1_R1_C1Corse2035_2050FeuillusPrivé</v>
      </c>
    </row>
    <row r="3609" spans="1:14" x14ac:dyDescent="0.3">
      <c r="A3609" t="s">
        <v>227</v>
      </c>
      <c r="B3609" t="s">
        <v>31</v>
      </c>
      <c r="C3609" t="s">
        <v>215</v>
      </c>
      <c r="D3609" t="s">
        <v>114</v>
      </c>
      <c r="E3609" t="s">
        <v>113</v>
      </c>
      <c r="F3609">
        <v>1052</v>
      </c>
      <c r="G3609">
        <v>18753</v>
      </c>
      <c r="H3609">
        <v>102</v>
      </c>
      <c r="I3609">
        <v>0</v>
      </c>
      <c r="J3609">
        <v>38203</v>
      </c>
      <c r="K3609">
        <v>15952</v>
      </c>
      <c r="L3609">
        <v>2755</v>
      </c>
      <c r="M3609">
        <v>74756</v>
      </c>
      <c r="N3609" s="6" t="str">
        <f t="shared" si="56"/>
        <v>B1_R1_C1Corse2035_2050FeuillusPublic</v>
      </c>
    </row>
    <row r="3610" spans="1:14" x14ac:dyDescent="0.3">
      <c r="A3610" t="s">
        <v>227</v>
      </c>
      <c r="B3610" t="s">
        <v>33</v>
      </c>
      <c r="C3610" t="s">
        <v>214</v>
      </c>
      <c r="D3610" t="s">
        <v>115</v>
      </c>
      <c r="E3610" t="s">
        <v>112</v>
      </c>
      <c r="F3610">
        <v>7603</v>
      </c>
      <c r="G3610">
        <v>5782</v>
      </c>
      <c r="H3610">
        <v>1210</v>
      </c>
      <c r="I3610">
        <v>1509</v>
      </c>
      <c r="J3610">
        <v>47403</v>
      </c>
      <c r="K3610">
        <v>13748</v>
      </c>
      <c r="L3610">
        <v>14817</v>
      </c>
      <c r="M3610">
        <v>143324</v>
      </c>
      <c r="N3610" s="6" t="str">
        <f t="shared" si="56"/>
        <v>B1_R1_C2Corse2020_2035RésineuxPrivé</v>
      </c>
    </row>
    <row r="3611" spans="1:14" x14ac:dyDescent="0.3">
      <c r="A3611" t="s">
        <v>227</v>
      </c>
      <c r="B3611" t="s">
        <v>33</v>
      </c>
      <c r="C3611" t="s">
        <v>214</v>
      </c>
      <c r="D3611" t="s">
        <v>115</v>
      </c>
      <c r="E3611" t="s">
        <v>113</v>
      </c>
      <c r="F3611">
        <v>22798</v>
      </c>
      <c r="G3611">
        <v>9320</v>
      </c>
      <c r="H3611">
        <v>9676</v>
      </c>
      <c r="I3611">
        <v>0</v>
      </c>
      <c r="J3611">
        <v>27990</v>
      </c>
      <c r="K3611">
        <v>31814</v>
      </c>
      <c r="L3611">
        <v>25014</v>
      </c>
      <c r="M3611">
        <v>128590</v>
      </c>
      <c r="N3611" s="6" t="str">
        <f t="shared" si="56"/>
        <v>B1_R1_C2Corse2020_2035RésineuxPublic</v>
      </c>
    </row>
    <row r="3612" spans="1:14" x14ac:dyDescent="0.3">
      <c r="A3612" t="s">
        <v>227</v>
      </c>
      <c r="B3612" t="s">
        <v>33</v>
      </c>
      <c r="C3612" t="s">
        <v>214</v>
      </c>
      <c r="D3612" t="s">
        <v>114</v>
      </c>
      <c r="E3612" t="s">
        <v>112</v>
      </c>
      <c r="F3612">
        <v>1275</v>
      </c>
      <c r="G3612">
        <v>79909</v>
      </c>
      <c r="H3612">
        <v>1701</v>
      </c>
      <c r="I3612">
        <v>12065</v>
      </c>
      <c r="J3612">
        <v>551808</v>
      </c>
      <c r="K3612">
        <v>60897</v>
      </c>
      <c r="L3612">
        <v>65747</v>
      </c>
      <c r="M3612">
        <v>729778</v>
      </c>
      <c r="N3612" s="6" t="str">
        <f t="shared" si="56"/>
        <v>B1_R1_C2Corse2020_2035FeuillusPrivé</v>
      </c>
    </row>
    <row r="3613" spans="1:14" x14ac:dyDescent="0.3">
      <c r="A3613" t="s">
        <v>227</v>
      </c>
      <c r="B3613" t="s">
        <v>33</v>
      </c>
      <c r="C3613" t="s">
        <v>214</v>
      </c>
      <c r="D3613" t="s">
        <v>114</v>
      </c>
      <c r="E3613" t="s">
        <v>113</v>
      </c>
      <c r="F3613">
        <v>676</v>
      </c>
      <c r="G3613">
        <v>11845</v>
      </c>
      <c r="H3613">
        <v>50</v>
      </c>
      <c r="I3613">
        <v>0</v>
      </c>
      <c r="J3613">
        <v>36039</v>
      </c>
      <c r="K3613">
        <v>9998</v>
      </c>
      <c r="L3613">
        <v>2278</v>
      </c>
      <c r="M3613">
        <v>63800</v>
      </c>
      <c r="N3613" s="6" t="str">
        <f t="shared" si="56"/>
        <v>B1_R1_C2Corse2020_2035FeuillusPublic</v>
      </c>
    </row>
    <row r="3614" spans="1:14" x14ac:dyDescent="0.3">
      <c r="A3614" t="s">
        <v>227</v>
      </c>
      <c r="B3614" t="s">
        <v>33</v>
      </c>
      <c r="C3614" t="s">
        <v>215</v>
      </c>
      <c r="D3614" t="s">
        <v>115</v>
      </c>
      <c r="E3614" t="s">
        <v>112</v>
      </c>
      <c r="F3614">
        <v>10643</v>
      </c>
      <c r="G3614">
        <v>13562</v>
      </c>
      <c r="H3614">
        <v>321</v>
      </c>
      <c r="I3614">
        <v>0</v>
      </c>
      <c r="J3614">
        <v>58783</v>
      </c>
      <c r="K3614">
        <v>25038</v>
      </c>
      <c r="L3614">
        <v>20008</v>
      </c>
      <c r="M3614">
        <v>195968</v>
      </c>
      <c r="N3614" s="6" t="str">
        <f t="shared" si="56"/>
        <v>B1_R1_C2Corse2035_2050RésineuxPrivé</v>
      </c>
    </row>
    <row r="3615" spans="1:14" x14ac:dyDescent="0.3">
      <c r="A3615" t="s">
        <v>227</v>
      </c>
      <c r="B3615" t="s">
        <v>33</v>
      </c>
      <c r="C3615" t="s">
        <v>215</v>
      </c>
      <c r="D3615" t="s">
        <v>115</v>
      </c>
      <c r="E3615" t="s">
        <v>113</v>
      </c>
      <c r="F3615">
        <v>25647</v>
      </c>
      <c r="G3615">
        <v>10283</v>
      </c>
      <c r="H3615">
        <v>11930</v>
      </c>
      <c r="I3615">
        <v>0</v>
      </c>
      <c r="J3615">
        <v>24222</v>
      </c>
      <c r="K3615">
        <v>35456</v>
      </c>
      <c r="L3615">
        <v>24586</v>
      </c>
      <c r="M3615">
        <v>120613</v>
      </c>
      <c r="N3615" s="6" t="str">
        <f t="shared" si="56"/>
        <v>B1_R1_C2Corse2035_2050RésineuxPublic</v>
      </c>
    </row>
    <row r="3616" spans="1:14" x14ac:dyDescent="0.3">
      <c r="A3616" t="s">
        <v>227</v>
      </c>
      <c r="B3616" t="s">
        <v>33</v>
      </c>
      <c r="C3616" t="s">
        <v>215</v>
      </c>
      <c r="D3616" t="s">
        <v>114</v>
      </c>
      <c r="E3616" t="s">
        <v>112</v>
      </c>
      <c r="F3616">
        <v>5228</v>
      </c>
      <c r="G3616">
        <v>124695</v>
      </c>
      <c r="H3616">
        <v>1706</v>
      </c>
      <c r="I3616">
        <v>0</v>
      </c>
      <c r="J3616">
        <v>687804</v>
      </c>
      <c r="K3616">
        <v>100342</v>
      </c>
      <c r="L3616">
        <v>107214</v>
      </c>
      <c r="M3616">
        <v>1153854</v>
      </c>
      <c r="N3616" s="6" t="str">
        <f t="shared" si="56"/>
        <v>B1_R1_C2Corse2035_2050FeuillusPrivé</v>
      </c>
    </row>
    <row r="3617" spans="1:14" x14ac:dyDescent="0.3">
      <c r="A3617" t="s">
        <v>227</v>
      </c>
      <c r="B3617" t="s">
        <v>33</v>
      </c>
      <c r="C3617" t="s">
        <v>215</v>
      </c>
      <c r="D3617" t="s">
        <v>114</v>
      </c>
      <c r="E3617" t="s">
        <v>113</v>
      </c>
      <c r="F3617">
        <v>1037</v>
      </c>
      <c r="G3617">
        <v>18412</v>
      </c>
      <c r="H3617">
        <v>183</v>
      </c>
      <c r="I3617">
        <v>0</v>
      </c>
      <c r="J3617">
        <v>31850</v>
      </c>
      <c r="K3617">
        <v>15673</v>
      </c>
      <c r="L3617">
        <v>4975</v>
      </c>
      <c r="M3617">
        <v>67923</v>
      </c>
      <c r="N3617" s="6" t="str">
        <f t="shared" si="56"/>
        <v>B1_R1_C2Corse2035_2050FeuillusPublic</v>
      </c>
    </row>
    <row r="3618" spans="1:14" x14ac:dyDescent="0.3">
      <c r="A3618" t="s">
        <v>227</v>
      </c>
      <c r="B3618" t="s">
        <v>35</v>
      </c>
      <c r="C3618" t="s">
        <v>214</v>
      </c>
      <c r="D3618" t="s">
        <v>115</v>
      </c>
      <c r="E3618" t="s">
        <v>112</v>
      </c>
      <c r="F3618">
        <v>7280</v>
      </c>
      <c r="G3618">
        <v>5504</v>
      </c>
      <c r="H3618">
        <v>1269</v>
      </c>
      <c r="I3618">
        <v>1447</v>
      </c>
      <c r="J3618">
        <v>42332</v>
      </c>
      <c r="K3618">
        <v>13134</v>
      </c>
      <c r="L3618">
        <v>18244</v>
      </c>
      <c r="M3618">
        <v>132994</v>
      </c>
      <c r="N3618" s="6" t="str">
        <f t="shared" si="56"/>
        <v>B1_R1_C3Corse2020_2035RésineuxPrivé</v>
      </c>
    </row>
    <row r="3619" spans="1:14" x14ac:dyDescent="0.3">
      <c r="A3619" t="s">
        <v>227</v>
      </c>
      <c r="B3619" t="s">
        <v>35</v>
      </c>
      <c r="C3619" t="s">
        <v>214</v>
      </c>
      <c r="D3619" t="s">
        <v>115</v>
      </c>
      <c r="E3619" t="s">
        <v>113</v>
      </c>
      <c r="F3619">
        <v>24198</v>
      </c>
      <c r="G3619">
        <v>9708</v>
      </c>
      <c r="H3619">
        <v>12341</v>
      </c>
      <c r="I3619">
        <v>0</v>
      </c>
      <c r="J3619">
        <v>20870</v>
      </c>
      <c r="K3619">
        <v>33443</v>
      </c>
      <c r="L3619">
        <v>31335</v>
      </c>
      <c r="M3619">
        <v>118638</v>
      </c>
      <c r="N3619" s="6" t="str">
        <f t="shared" si="56"/>
        <v>B1_R1_C3Corse2020_2035RésineuxPublic</v>
      </c>
    </row>
    <row r="3620" spans="1:14" x14ac:dyDescent="0.3">
      <c r="A3620" t="s">
        <v>227</v>
      </c>
      <c r="B3620" t="s">
        <v>35</v>
      </c>
      <c r="C3620" t="s">
        <v>214</v>
      </c>
      <c r="D3620" t="s">
        <v>114</v>
      </c>
      <c r="E3620" t="s">
        <v>112</v>
      </c>
      <c r="F3620">
        <v>1263</v>
      </c>
      <c r="G3620">
        <v>78231</v>
      </c>
      <c r="H3620">
        <v>1840</v>
      </c>
      <c r="I3620">
        <v>11766</v>
      </c>
      <c r="J3620">
        <v>473381</v>
      </c>
      <c r="K3620">
        <v>59664</v>
      </c>
      <c r="L3620">
        <v>88662</v>
      </c>
      <c r="M3620">
        <v>668154</v>
      </c>
      <c r="N3620" s="6" t="str">
        <f t="shared" si="56"/>
        <v>B1_R1_C3Corse2020_2035FeuillusPrivé</v>
      </c>
    </row>
    <row r="3621" spans="1:14" x14ac:dyDescent="0.3">
      <c r="A3621" t="s">
        <v>227</v>
      </c>
      <c r="B3621" t="s">
        <v>35</v>
      </c>
      <c r="C3621" t="s">
        <v>214</v>
      </c>
      <c r="D3621" t="s">
        <v>114</v>
      </c>
      <c r="E3621" t="s">
        <v>113</v>
      </c>
      <c r="F3621">
        <v>685</v>
      </c>
      <c r="G3621">
        <v>11724</v>
      </c>
      <c r="H3621">
        <v>91</v>
      </c>
      <c r="I3621">
        <v>0</v>
      </c>
      <c r="J3621">
        <v>31349</v>
      </c>
      <c r="K3621">
        <v>9906</v>
      </c>
      <c r="L3621">
        <v>3483</v>
      </c>
      <c r="M3621">
        <v>58536</v>
      </c>
      <c r="N3621" s="6" t="str">
        <f t="shared" si="56"/>
        <v>B1_R1_C3Corse2020_2035FeuillusPublic</v>
      </c>
    </row>
    <row r="3622" spans="1:14" x14ac:dyDescent="0.3">
      <c r="A3622" t="s">
        <v>227</v>
      </c>
      <c r="B3622" t="s">
        <v>35</v>
      </c>
      <c r="C3622" t="s">
        <v>215</v>
      </c>
      <c r="D3622" t="s">
        <v>115</v>
      </c>
      <c r="E3622" t="s">
        <v>112</v>
      </c>
      <c r="F3622">
        <v>11036</v>
      </c>
      <c r="G3622">
        <v>12832</v>
      </c>
      <c r="H3622">
        <v>301</v>
      </c>
      <c r="I3622">
        <v>0</v>
      </c>
      <c r="J3622">
        <v>53452</v>
      </c>
      <c r="K3622">
        <v>24623</v>
      </c>
      <c r="L3622">
        <v>21953</v>
      </c>
      <c r="M3622">
        <v>183794</v>
      </c>
      <c r="N3622" s="6" t="str">
        <f t="shared" si="56"/>
        <v>B1_R1_C3Corse2035_2050RésineuxPrivé</v>
      </c>
    </row>
    <row r="3623" spans="1:14" x14ac:dyDescent="0.3">
      <c r="A3623" t="s">
        <v>227</v>
      </c>
      <c r="B3623" t="s">
        <v>35</v>
      </c>
      <c r="C3623" t="s">
        <v>215</v>
      </c>
      <c r="D3623" t="s">
        <v>115</v>
      </c>
      <c r="E3623" t="s">
        <v>113</v>
      </c>
      <c r="F3623">
        <v>30858</v>
      </c>
      <c r="G3623">
        <v>12273</v>
      </c>
      <c r="H3623">
        <v>16319</v>
      </c>
      <c r="I3623">
        <v>0</v>
      </c>
      <c r="J3623">
        <v>17651</v>
      </c>
      <c r="K3623">
        <v>42406</v>
      </c>
      <c r="L3623">
        <v>25310</v>
      </c>
      <c r="M3623">
        <v>111832</v>
      </c>
      <c r="N3623" s="6" t="str">
        <f t="shared" si="56"/>
        <v>B1_R1_C3Corse2035_2050RésineuxPublic</v>
      </c>
    </row>
    <row r="3624" spans="1:14" x14ac:dyDescent="0.3">
      <c r="A3624" t="s">
        <v>227</v>
      </c>
      <c r="B3624" t="s">
        <v>35</v>
      </c>
      <c r="C3624" t="s">
        <v>215</v>
      </c>
      <c r="D3624" t="s">
        <v>114</v>
      </c>
      <c r="E3624" t="s">
        <v>112</v>
      </c>
      <c r="F3624">
        <v>5611</v>
      </c>
      <c r="G3624">
        <v>131946</v>
      </c>
      <c r="H3624">
        <v>4627</v>
      </c>
      <c r="I3624">
        <v>0</v>
      </c>
      <c r="J3624">
        <v>550580</v>
      </c>
      <c r="K3624">
        <v>106834</v>
      </c>
      <c r="L3624">
        <v>128730</v>
      </c>
      <c r="M3624">
        <v>990032</v>
      </c>
      <c r="N3624" s="6" t="str">
        <f t="shared" si="56"/>
        <v>B1_R1_C3Corse2035_2050FeuillusPrivé</v>
      </c>
    </row>
    <row r="3625" spans="1:14" x14ac:dyDescent="0.3">
      <c r="A3625" t="s">
        <v>227</v>
      </c>
      <c r="B3625" t="s">
        <v>35</v>
      </c>
      <c r="C3625" t="s">
        <v>215</v>
      </c>
      <c r="D3625" t="s">
        <v>114</v>
      </c>
      <c r="E3625" t="s">
        <v>113</v>
      </c>
      <c r="F3625">
        <v>1035</v>
      </c>
      <c r="G3625">
        <v>18213</v>
      </c>
      <c r="H3625">
        <v>197</v>
      </c>
      <c r="I3625">
        <v>0</v>
      </c>
      <c r="J3625">
        <v>28106</v>
      </c>
      <c r="K3625">
        <v>15509</v>
      </c>
      <c r="L3625">
        <v>5112</v>
      </c>
      <c r="M3625">
        <v>62153</v>
      </c>
      <c r="N3625" s="6" t="str">
        <f t="shared" si="56"/>
        <v>B1_R1_C3Corse2035_2050FeuillusPublic</v>
      </c>
    </row>
    <row r="3626" spans="1:14" x14ac:dyDescent="0.3">
      <c r="A3626" t="s">
        <v>227</v>
      </c>
      <c r="B3626" t="s">
        <v>37</v>
      </c>
      <c r="C3626" t="s">
        <v>214</v>
      </c>
      <c r="D3626" t="s">
        <v>115</v>
      </c>
      <c r="E3626" t="s">
        <v>112</v>
      </c>
      <c r="F3626">
        <v>8300</v>
      </c>
      <c r="G3626">
        <v>6223</v>
      </c>
      <c r="H3626">
        <v>1209</v>
      </c>
      <c r="I3626">
        <v>1507</v>
      </c>
      <c r="J3626">
        <v>46666</v>
      </c>
      <c r="K3626">
        <v>14910</v>
      </c>
      <c r="L3626">
        <v>14432</v>
      </c>
      <c r="M3626">
        <v>142058</v>
      </c>
      <c r="N3626" s="6" t="str">
        <f t="shared" si="56"/>
        <v>B1_R2_C1Corse2020_2035RésineuxPrivé</v>
      </c>
    </row>
    <row r="3627" spans="1:14" x14ac:dyDescent="0.3">
      <c r="A3627" t="s">
        <v>227</v>
      </c>
      <c r="B3627" t="s">
        <v>37</v>
      </c>
      <c r="C3627" t="s">
        <v>214</v>
      </c>
      <c r="D3627" t="s">
        <v>115</v>
      </c>
      <c r="E3627" t="s">
        <v>113</v>
      </c>
      <c r="F3627">
        <v>23130</v>
      </c>
      <c r="G3627">
        <v>9450</v>
      </c>
      <c r="H3627">
        <v>9675</v>
      </c>
      <c r="I3627">
        <v>0</v>
      </c>
      <c r="J3627">
        <v>27804</v>
      </c>
      <c r="K3627">
        <v>32279</v>
      </c>
      <c r="L3627">
        <v>25011</v>
      </c>
      <c r="M3627">
        <v>128548</v>
      </c>
      <c r="N3627" s="6" t="str">
        <f t="shared" si="56"/>
        <v>B1_R2_C1Corse2020_2035RésineuxPublic</v>
      </c>
    </row>
    <row r="3628" spans="1:14" x14ac:dyDescent="0.3">
      <c r="A3628" t="s">
        <v>227</v>
      </c>
      <c r="B3628" t="s">
        <v>37</v>
      </c>
      <c r="C3628" t="s">
        <v>214</v>
      </c>
      <c r="D3628" t="s">
        <v>114</v>
      </c>
      <c r="E3628" t="s">
        <v>112</v>
      </c>
      <c r="F3628">
        <v>1401</v>
      </c>
      <c r="G3628">
        <v>85664</v>
      </c>
      <c r="H3628">
        <v>1699</v>
      </c>
      <c r="I3628">
        <v>12050</v>
      </c>
      <c r="J3628">
        <v>547405</v>
      </c>
      <c r="K3628">
        <v>65344</v>
      </c>
      <c r="L3628">
        <v>65626</v>
      </c>
      <c r="M3628">
        <v>728931</v>
      </c>
      <c r="N3628" s="6" t="str">
        <f t="shared" si="56"/>
        <v>B1_R2_C1Corse2020_2035FeuillusPrivé</v>
      </c>
    </row>
    <row r="3629" spans="1:14" x14ac:dyDescent="0.3">
      <c r="A3629" t="s">
        <v>227</v>
      </c>
      <c r="B3629" t="s">
        <v>37</v>
      </c>
      <c r="C3629" t="s">
        <v>214</v>
      </c>
      <c r="D3629" t="s">
        <v>114</v>
      </c>
      <c r="E3629" t="s">
        <v>113</v>
      </c>
      <c r="F3629">
        <v>830</v>
      </c>
      <c r="G3629">
        <v>14656</v>
      </c>
      <c r="H3629">
        <v>49</v>
      </c>
      <c r="I3629">
        <v>0</v>
      </c>
      <c r="J3629">
        <v>34167</v>
      </c>
      <c r="K3629">
        <v>12354</v>
      </c>
      <c r="L3629">
        <v>2264</v>
      </c>
      <c r="M3629">
        <v>63512</v>
      </c>
      <c r="N3629" s="6" t="str">
        <f t="shared" si="56"/>
        <v>B1_R2_C1Corse2020_2035FeuillusPublic</v>
      </c>
    </row>
    <row r="3630" spans="1:14" x14ac:dyDescent="0.3">
      <c r="A3630" t="s">
        <v>227</v>
      </c>
      <c r="B3630" t="s">
        <v>37</v>
      </c>
      <c r="C3630" t="s">
        <v>215</v>
      </c>
      <c r="D3630" t="s">
        <v>115</v>
      </c>
      <c r="E3630" t="s">
        <v>112</v>
      </c>
      <c r="F3630">
        <v>10707</v>
      </c>
      <c r="G3630">
        <v>13946</v>
      </c>
      <c r="H3630">
        <v>201</v>
      </c>
      <c r="I3630">
        <v>0</v>
      </c>
      <c r="J3630">
        <v>62479</v>
      </c>
      <c r="K3630">
        <v>25513</v>
      </c>
      <c r="L3630">
        <v>13406</v>
      </c>
      <c r="M3630">
        <v>199619</v>
      </c>
      <c r="N3630" s="6" t="str">
        <f t="shared" si="56"/>
        <v>B1_R2_C1Corse2035_2050RésineuxPrivé</v>
      </c>
    </row>
    <row r="3631" spans="1:14" x14ac:dyDescent="0.3">
      <c r="A3631" t="s">
        <v>227</v>
      </c>
      <c r="B3631" t="s">
        <v>37</v>
      </c>
      <c r="C3631" t="s">
        <v>215</v>
      </c>
      <c r="D3631" t="s">
        <v>115</v>
      </c>
      <c r="E3631" t="s">
        <v>113</v>
      </c>
      <c r="F3631">
        <v>22138</v>
      </c>
      <c r="G3631">
        <v>9186</v>
      </c>
      <c r="H3631">
        <v>6397</v>
      </c>
      <c r="I3631">
        <v>0</v>
      </c>
      <c r="J3631">
        <v>34827</v>
      </c>
      <c r="K3631">
        <v>31178</v>
      </c>
      <c r="L3631">
        <v>13202</v>
      </c>
      <c r="M3631">
        <v>131238</v>
      </c>
      <c r="N3631" s="6" t="str">
        <f t="shared" si="56"/>
        <v>B1_R2_C1Corse2035_2050RésineuxPublic</v>
      </c>
    </row>
    <row r="3632" spans="1:14" x14ac:dyDescent="0.3">
      <c r="A3632" t="s">
        <v>227</v>
      </c>
      <c r="B3632" t="s">
        <v>37</v>
      </c>
      <c r="C3632" t="s">
        <v>215</v>
      </c>
      <c r="D3632" t="s">
        <v>114</v>
      </c>
      <c r="E3632" t="s">
        <v>112</v>
      </c>
      <c r="F3632">
        <v>5391</v>
      </c>
      <c r="G3632">
        <v>127434</v>
      </c>
      <c r="H3632">
        <v>1235</v>
      </c>
      <c r="I3632">
        <v>0</v>
      </c>
      <c r="J3632">
        <v>774127</v>
      </c>
      <c r="K3632">
        <v>102361</v>
      </c>
      <c r="L3632">
        <v>70007</v>
      </c>
      <c r="M3632">
        <v>1223989</v>
      </c>
      <c r="N3632" s="6" t="str">
        <f t="shared" si="56"/>
        <v>B1_R2_C1Corse2035_2050FeuillusPrivé</v>
      </c>
    </row>
    <row r="3633" spans="1:14" x14ac:dyDescent="0.3">
      <c r="A3633" t="s">
        <v>227</v>
      </c>
      <c r="B3633" t="s">
        <v>37</v>
      </c>
      <c r="C3633" t="s">
        <v>215</v>
      </c>
      <c r="D3633" t="s">
        <v>114</v>
      </c>
      <c r="E3633" t="s">
        <v>113</v>
      </c>
      <c r="F3633">
        <v>1047</v>
      </c>
      <c r="G3633">
        <v>18480</v>
      </c>
      <c r="H3633">
        <v>99</v>
      </c>
      <c r="I3633">
        <v>0</v>
      </c>
      <c r="J3633">
        <v>37900</v>
      </c>
      <c r="K3633">
        <v>15723</v>
      </c>
      <c r="L3633">
        <v>2695</v>
      </c>
      <c r="M3633">
        <v>73894</v>
      </c>
      <c r="N3633" s="6" t="str">
        <f t="shared" si="56"/>
        <v>B1_R2_C1Corse2035_2050FeuillusPublic</v>
      </c>
    </row>
    <row r="3634" spans="1:14" x14ac:dyDescent="0.3">
      <c r="A3634" t="s">
        <v>227</v>
      </c>
      <c r="B3634" t="s">
        <v>38</v>
      </c>
      <c r="C3634" t="s">
        <v>214</v>
      </c>
      <c r="D3634" t="s">
        <v>115</v>
      </c>
      <c r="E3634" t="s">
        <v>112</v>
      </c>
      <c r="F3634">
        <v>8300</v>
      </c>
      <c r="G3634">
        <v>6223</v>
      </c>
      <c r="H3634">
        <v>1209</v>
      </c>
      <c r="I3634">
        <v>1507</v>
      </c>
      <c r="J3634">
        <v>46666</v>
      </c>
      <c r="K3634">
        <v>14910</v>
      </c>
      <c r="L3634">
        <v>14432</v>
      </c>
      <c r="M3634">
        <v>142058</v>
      </c>
      <c r="N3634" s="6" t="str">
        <f t="shared" si="56"/>
        <v>B1_R2_C2Corse2020_2035RésineuxPrivé</v>
      </c>
    </row>
    <row r="3635" spans="1:14" x14ac:dyDescent="0.3">
      <c r="A3635" t="s">
        <v>227</v>
      </c>
      <c r="B3635" t="s">
        <v>38</v>
      </c>
      <c r="C3635" t="s">
        <v>214</v>
      </c>
      <c r="D3635" t="s">
        <v>115</v>
      </c>
      <c r="E3635" t="s">
        <v>113</v>
      </c>
      <c r="F3635">
        <v>23130</v>
      </c>
      <c r="G3635">
        <v>9450</v>
      </c>
      <c r="H3635">
        <v>9675</v>
      </c>
      <c r="I3635">
        <v>0</v>
      </c>
      <c r="J3635">
        <v>27804</v>
      </c>
      <c r="K3635">
        <v>32279</v>
      </c>
      <c r="L3635">
        <v>25011</v>
      </c>
      <c r="M3635">
        <v>128548</v>
      </c>
      <c r="N3635" s="6" t="str">
        <f t="shared" si="56"/>
        <v>B1_R2_C2Corse2020_2035RésineuxPublic</v>
      </c>
    </row>
    <row r="3636" spans="1:14" x14ac:dyDescent="0.3">
      <c r="A3636" t="s">
        <v>227</v>
      </c>
      <c r="B3636" t="s">
        <v>38</v>
      </c>
      <c r="C3636" t="s">
        <v>214</v>
      </c>
      <c r="D3636" t="s">
        <v>114</v>
      </c>
      <c r="E3636" t="s">
        <v>112</v>
      </c>
      <c r="F3636">
        <v>1401</v>
      </c>
      <c r="G3636">
        <v>85664</v>
      </c>
      <c r="H3636">
        <v>1699</v>
      </c>
      <c r="I3636">
        <v>12050</v>
      </c>
      <c r="J3636">
        <v>547405</v>
      </c>
      <c r="K3636">
        <v>65344</v>
      </c>
      <c r="L3636">
        <v>65626</v>
      </c>
      <c r="M3636">
        <v>728931</v>
      </c>
      <c r="N3636" s="6" t="str">
        <f t="shared" si="56"/>
        <v>B1_R2_C2Corse2020_2035FeuillusPrivé</v>
      </c>
    </row>
    <row r="3637" spans="1:14" x14ac:dyDescent="0.3">
      <c r="A3637" t="s">
        <v>227</v>
      </c>
      <c r="B3637" t="s">
        <v>38</v>
      </c>
      <c r="C3637" t="s">
        <v>214</v>
      </c>
      <c r="D3637" t="s">
        <v>114</v>
      </c>
      <c r="E3637" t="s">
        <v>113</v>
      </c>
      <c r="F3637">
        <v>830</v>
      </c>
      <c r="G3637">
        <v>14656</v>
      </c>
      <c r="H3637">
        <v>49</v>
      </c>
      <c r="I3637">
        <v>0</v>
      </c>
      <c r="J3637">
        <v>34167</v>
      </c>
      <c r="K3637">
        <v>12354</v>
      </c>
      <c r="L3637">
        <v>2264</v>
      </c>
      <c r="M3637">
        <v>63512</v>
      </c>
      <c r="N3637" s="6" t="str">
        <f t="shared" si="56"/>
        <v>B1_R2_C2Corse2020_2035FeuillusPublic</v>
      </c>
    </row>
    <row r="3638" spans="1:14" x14ac:dyDescent="0.3">
      <c r="A3638" t="s">
        <v>227</v>
      </c>
      <c r="B3638" t="s">
        <v>38</v>
      </c>
      <c r="C3638" t="s">
        <v>215</v>
      </c>
      <c r="D3638" t="s">
        <v>115</v>
      </c>
      <c r="E3638" t="s">
        <v>112</v>
      </c>
      <c r="F3638">
        <v>10675</v>
      </c>
      <c r="G3638">
        <v>13671</v>
      </c>
      <c r="H3638">
        <v>311</v>
      </c>
      <c r="I3638">
        <v>0</v>
      </c>
      <c r="J3638">
        <v>57289</v>
      </c>
      <c r="K3638">
        <v>25185</v>
      </c>
      <c r="L3638">
        <v>18681</v>
      </c>
      <c r="M3638">
        <v>190711</v>
      </c>
      <c r="N3638" s="6" t="str">
        <f t="shared" si="56"/>
        <v>B1_R2_C2Corse2035_2050RésineuxPrivé</v>
      </c>
    </row>
    <row r="3639" spans="1:14" x14ac:dyDescent="0.3">
      <c r="A3639" t="s">
        <v>227</v>
      </c>
      <c r="B3639" t="s">
        <v>38</v>
      </c>
      <c r="C3639" t="s">
        <v>215</v>
      </c>
      <c r="D3639" t="s">
        <v>115</v>
      </c>
      <c r="E3639" t="s">
        <v>113</v>
      </c>
      <c r="F3639">
        <v>26250</v>
      </c>
      <c r="G3639">
        <v>10540</v>
      </c>
      <c r="H3639">
        <v>11919</v>
      </c>
      <c r="I3639">
        <v>0</v>
      </c>
      <c r="J3639">
        <v>23846</v>
      </c>
      <c r="K3639">
        <v>36322</v>
      </c>
      <c r="L3639">
        <v>24572</v>
      </c>
      <c r="M3639">
        <v>120446</v>
      </c>
      <c r="N3639" s="6" t="str">
        <f t="shared" si="56"/>
        <v>B1_R2_C2Corse2035_2050RésineuxPublic</v>
      </c>
    </row>
    <row r="3640" spans="1:14" x14ac:dyDescent="0.3">
      <c r="A3640" t="s">
        <v>227</v>
      </c>
      <c r="B3640" t="s">
        <v>38</v>
      </c>
      <c r="C3640" t="s">
        <v>215</v>
      </c>
      <c r="D3640" t="s">
        <v>114</v>
      </c>
      <c r="E3640" t="s">
        <v>112</v>
      </c>
      <c r="F3640">
        <v>5273</v>
      </c>
      <c r="G3640">
        <v>124751</v>
      </c>
      <c r="H3640">
        <v>1739</v>
      </c>
      <c r="I3640">
        <v>0</v>
      </c>
      <c r="J3640">
        <v>686966</v>
      </c>
      <c r="K3640">
        <v>100435</v>
      </c>
      <c r="L3640">
        <v>106784</v>
      </c>
      <c r="M3640">
        <v>1152404</v>
      </c>
      <c r="N3640" s="6" t="str">
        <f t="shared" si="56"/>
        <v>B1_R2_C2Corse2035_2050FeuillusPrivé</v>
      </c>
    </row>
    <row r="3641" spans="1:14" x14ac:dyDescent="0.3">
      <c r="A3641" t="s">
        <v>227</v>
      </c>
      <c r="B3641" t="s">
        <v>38</v>
      </c>
      <c r="C3641" t="s">
        <v>215</v>
      </c>
      <c r="D3641" t="s">
        <v>114</v>
      </c>
      <c r="E3641" t="s">
        <v>113</v>
      </c>
      <c r="F3641">
        <v>1040</v>
      </c>
      <c r="G3641">
        <v>18341</v>
      </c>
      <c r="H3641">
        <v>181</v>
      </c>
      <c r="I3641">
        <v>0</v>
      </c>
      <c r="J3641">
        <v>31517</v>
      </c>
      <c r="K3641">
        <v>15617</v>
      </c>
      <c r="L3641">
        <v>4918</v>
      </c>
      <c r="M3641">
        <v>67190</v>
      </c>
      <c r="N3641" s="6" t="str">
        <f t="shared" si="56"/>
        <v>B1_R2_C2Corse2035_2050FeuillusPublic</v>
      </c>
    </row>
    <row r="3642" spans="1:14" x14ac:dyDescent="0.3">
      <c r="A3642" t="s">
        <v>227</v>
      </c>
      <c r="B3642" t="s">
        <v>39</v>
      </c>
      <c r="C3642" t="s">
        <v>214</v>
      </c>
      <c r="D3642" t="s">
        <v>115</v>
      </c>
      <c r="E3642" t="s">
        <v>112</v>
      </c>
      <c r="F3642">
        <v>8207</v>
      </c>
      <c r="G3642">
        <v>6097</v>
      </c>
      <c r="H3642">
        <v>1292</v>
      </c>
      <c r="I3642">
        <v>1445</v>
      </c>
      <c r="J3642">
        <v>41452</v>
      </c>
      <c r="K3642">
        <v>14684</v>
      </c>
      <c r="L3642">
        <v>17793</v>
      </c>
      <c r="M3642">
        <v>131685</v>
      </c>
      <c r="N3642" s="6" t="str">
        <f t="shared" si="56"/>
        <v>B1_R2_C3Corse2020_2035RésineuxPrivé</v>
      </c>
    </row>
    <row r="3643" spans="1:14" x14ac:dyDescent="0.3">
      <c r="A3643" t="s">
        <v>227</v>
      </c>
      <c r="B3643" t="s">
        <v>39</v>
      </c>
      <c r="C3643" t="s">
        <v>214</v>
      </c>
      <c r="D3643" t="s">
        <v>115</v>
      </c>
      <c r="E3643" t="s">
        <v>113</v>
      </c>
      <c r="F3643">
        <v>24887</v>
      </c>
      <c r="G3643">
        <v>9990</v>
      </c>
      <c r="H3643">
        <v>12666</v>
      </c>
      <c r="I3643">
        <v>0</v>
      </c>
      <c r="J3643">
        <v>20615</v>
      </c>
      <c r="K3643">
        <v>34406</v>
      </c>
      <c r="L3643">
        <v>31018</v>
      </c>
      <c r="M3643">
        <v>118583</v>
      </c>
      <c r="N3643" s="6" t="str">
        <f t="shared" si="56"/>
        <v>B1_R2_C3Corse2020_2035RésineuxPublic</v>
      </c>
    </row>
    <row r="3644" spans="1:14" x14ac:dyDescent="0.3">
      <c r="A3644" t="s">
        <v>227</v>
      </c>
      <c r="B3644" t="s">
        <v>39</v>
      </c>
      <c r="C3644" t="s">
        <v>214</v>
      </c>
      <c r="D3644" t="s">
        <v>114</v>
      </c>
      <c r="E3644" t="s">
        <v>112</v>
      </c>
      <c r="F3644">
        <v>1410</v>
      </c>
      <c r="G3644">
        <v>85745</v>
      </c>
      <c r="H3644">
        <v>1995</v>
      </c>
      <c r="I3644">
        <v>11751</v>
      </c>
      <c r="J3644">
        <v>467989</v>
      </c>
      <c r="K3644">
        <v>65556</v>
      </c>
      <c r="L3644">
        <v>88515</v>
      </c>
      <c r="M3644">
        <v>667479</v>
      </c>
      <c r="N3644" s="6" t="str">
        <f t="shared" si="56"/>
        <v>B1_R2_C3Corse2020_2035FeuillusPrivé</v>
      </c>
    </row>
    <row r="3645" spans="1:14" x14ac:dyDescent="0.3">
      <c r="A3645" t="s">
        <v>227</v>
      </c>
      <c r="B3645" t="s">
        <v>39</v>
      </c>
      <c r="C3645" t="s">
        <v>214</v>
      </c>
      <c r="D3645" t="s">
        <v>114</v>
      </c>
      <c r="E3645" t="s">
        <v>113</v>
      </c>
      <c r="F3645">
        <v>821</v>
      </c>
      <c r="G3645">
        <v>14550</v>
      </c>
      <c r="H3645">
        <v>91</v>
      </c>
      <c r="I3645">
        <v>0</v>
      </c>
      <c r="J3645">
        <v>29501</v>
      </c>
      <c r="K3645">
        <v>12265</v>
      </c>
      <c r="L3645">
        <v>3460</v>
      </c>
      <c r="M3645">
        <v>58277</v>
      </c>
      <c r="N3645" s="6" t="str">
        <f t="shared" si="56"/>
        <v>B1_R2_C3Corse2020_2035FeuillusPublic</v>
      </c>
    </row>
    <row r="3646" spans="1:14" x14ac:dyDescent="0.3">
      <c r="A3646" t="s">
        <v>227</v>
      </c>
      <c r="B3646" t="s">
        <v>39</v>
      </c>
      <c r="C3646" t="s">
        <v>215</v>
      </c>
      <c r="D3646" t="s">
        <v>115</v>
      </c>
      <c r="E3646" t="s">
        <v>112</v>
      </c>
      <c r="F3646">
        <v>10895</v>
      </c>
      <c r="G3646">
        <v>12856</v>
      </c>
      <c r="H3646">
        <v>295</v>
      </c>
      <c r="I3646">
        <v>0</v>
      </c>
      <c r="J3646">
        <v>51628</v>
      </c>
      <c r="K3646">
        <v>24508</v>
      </c>
      <c r="L3646">
        <v>20294</v>
      </c>
      <c r="M3646">
        <v>176993</v>
      </c>
      <c r="N3646" s="6" t="str">
        <f t="shared" si="56"/>
        <v>B1_R2_C3Corse2035_2050RésineuxPrivé</v>
      </c>
    </row>
    <row r="3647" spans="1:14" x14ac:dyDescent="0.3">
      <c r="A3647" t="s">
        <v>227</v>
      </c>
      <c r="B3647" t="s">
        <v>39</v>
      </c>
      <c r="C3647" t="s">
        <v>215</v>
      </c>
      <c r="D3647" t="s">
        <v>115</v>
      </c>
      <c r="E3647" t="s">
        <v>113</v>
      </c>
      <c r="F3647">
        <v>32205</v>
      </c>
      <c r="G3647">
        <v>12711</v>
      </c>
      <c r="H3647">
        <v>17461</v>
      </c>
      <c r="I3647">
        <v>0</v>
      </c>
      <c r="J3647">
        <v>17493</v>
      </c>
      <c r="K3647">
        <v>44124</v>
      </c>
      <c r="L3647">
        <v>24195</v>
      </c>
      <c r="M3647">
        <v>112063</v>
      </c>
      <c r="N3647" s="6" t="str">
        <f t="shared" si="56"/>
        <v>B1_R2_C3Corse2035_2050RésineuxPublic</v>
      </c>
    </row>
    <row r="3648" spans="1:14" x14ac:dyDescent="0.3">
      <c r="A3648" t="s">
        <v>227</v>
      </c>
      <c r="B3648" t="s">
        <v>39</v>
      </c>
      <c r="C3648" t="s">
        <v>215</v>
      </c>
      <c r="D3648" t="s">
        <v>114</v>
      </c>
      <c r="E3648" t="s">
        <v>112</v>
      </c>
      <c r="F3648">
        <v>5689</v>
      </c>
      <c r="G3648">
        <v>132650</v>
      </c>
      <c r="H3648">
        <v>4680</v>
      </c>
      <c r="I3648">
        <v>0</v>
      </c>
      <c r="J3648">
        <v>549175</v>
      </c>
      <c r="K3648">
        <v>107447</v>
      </c>
      <c r="L3648">
        <v>127778</v>
      </c>
      <c r="M3648">
        <v>987976</v>
      </c>
      <c r="N3648" s="6" t="str">
        <f t="shared" si="56"/>
        <v>B1_R2_C3Corse2035_2050FeuillusPrivé</v>
      </c>
    </row>
    <row r="3649" spans="1:14" x14ac:dyDescent="0.3">
      <c r="A3649" t="s">
        <v>227</v>
      </c>
      <c r="B3649" t="s">
        <v>39</v>
      </c>
      <c r="C3649" t="s">
        <v>215</v>
      </c>
      <c r="D3649" t="s">
        <v>114</v>
      </c>
      <c r="E3649" t="s">
        <v>113</v>
      </c>
      <c r="F3649">
        <v>1028</v>
      </c>
      <c r="G3649">
        <v>17938</v>
      </c>
      <c r="H3649">
        <v>196</v>
      </c>
      <c r="I3649">
        <v>0</v>
      </c>
      <c r="J3649">
        <v>27859</v>
      </c>
      <c r="K3649">
        <v>15279</v>
      </c>
      <c r="L3649">
        <v>5087</v>
      </c>
      <c r="M3649">
        <v>61440</v>
      </c>
      <c r="N3649" s="6" t="str">
        <f t="shared" si="56"/>
        <v>B1_R2_C3Corse2035_2050FeuillusPublic</v>
      </c>
    </row>
    <row r="3650" spans="1:14" x14ac:dyDescent="0.3">
      <c r="A3650" t="s">
        <v>227</v>
      </c>
      <c r="B3650" t="s">
        <v>40</v>
      </c>
      <c r="C3650" t="s">
        <v>214</v>
      </c>
      <c r="D3650" t="s">
        <v>115</v>
      </c>
      <c r="E3650" t="s">
        <v>112</v>
      </c>
      <c r="F3650">
        <v>8708</v>
      </c>
      <c r="G3650">
        <v>6372</v>
      </c>
      <c r="H3650">
        <v>1210</v>
      </c>
      <c r="I3650">
        <v>1507</v>
      </c>
      <c r="J3650">
        <v>46681</v>
      </c>
      <c r="K3650">
        <v>15469</v>
      </c>
      <c r="L3650">
        <v>14800</v>
      </c>
      <c r="M3650">
        <v>143123</v>
      </c>
      <c r="N3650" s="6" t="str">
        <f t="shared" si="56"/>
        <v>B2_R1_C1Corse2020_2035RésineuxPrivé</v>
      </c>
    </row>
    <row r="3651" spans="1:14" x14ac:dyDescent="0.3">
      <c r="A3651" t="s">
        <v>227</v>
      </c>
      <c r="B3651" t="s">
        <v>40</v>
      </c>
      <c r="C3651" t="s">
        <v>214</v>
      </c>
      <c r="D3651" t="s">
        <v>115</v>
      </c>
      <c r="E3651" t="s">
        <v>113</v>
      </c>
      <c r="F3651">
        <v>24262</v>
      </c>
      <c r="G3651">
        <v>9905</v>
      </c>
      <c r="H3651">
        <v>9767</v>
      </c>
      <c r="I3651">
        <v>0</v>
      </c>
      <c r="J3651">
        <v>27197</v>
      </c>
      <c r="K3651">
        <v>33867</v>
      </c>
      <c r="L3651">
        <v>24874</v>
      </c>
      <c r="M3651">
        <v>128355</v>
      </c>
      <c r="N3651" s="6" t="str">
        <f t="shared" ref="N3651:N3714" si="57">B3651&amp;A3651&amp;C3651&amp;D3651&amp;E3651</f>
        <v>B2_R1_C1Corse2020_2035RésineuxPublic</v>
      </c>
    </row>
    <row r="3652" spans="1:14" x14ac:dyDescent="0.3">
      <c r="A3652" t="s">
        <v>227</v>
      </c>
      <c r="B3652" t="s">
        <v>40</v>
      </c>
      <c r="C3652" t="s">
        <v>214</v>
      </c>
      <c r="D3652" t="s">
        <v>114</v>
      </c>
      <c r="E3652" t="s">
        <v>112</v>
      </c>
      <c r="F3652">
        <v>1736</v>
      </c>
      <c r="G3652">
        <v>96938</v>
      </c>
      <c r="H3652">
        <v>1829</v>
      </c>
      <c r="I3652">
        <v>12050</v>
      </c>
      <c r="J3652">
        <v>539384</v>
      </c>
      <c r="K3652">
        <v>74069</v>
      </c>
      <c r="L3652">
        <v>65469</v>
      </c>
      <c r="M3652">
        <v>728026</v>
      </c>
      <c r="N3652" s="6" t="str">
        <f t="shared" si="57"/>
        <v>B2_R1_C1Corse2020_2035FeuillusPrivé</v>
      </c>
    </row>
    <row r="3653" spans="1:14" x14ac:dyDescent="0.3">
      <c r="A3653" t="s">
        <v>227</v>
      </c>
      <c r="B3653" t="s">
        <v>40</v>
      </c>
      <c r="C3653" t="s">
        <v>214</v>
      </c>
      <c r="D3653" t="s">
        <v>114</v>
      </c>
      <c r="E3653" t="s">
        <v>113</v>
      </c>
      <c r="F3653">
        <v>849</v>
      </c>
      <c r="G3653">
        <v>15114</v>
      </c>
      <c r="H3653">
        <v>49</v>
      </c>
      <c r="I3653">
        <v>0</v>
      </c>
      <c r="J3653">
        <v>33868</v>
      </c>
      <c r="K3653">
        <v>12737</v>
      </c>
      <c r="L3653">
        <v>2263</v>
      </c>
      <c r="M3653">
        <v>63472</v>
      </c>
      <c r="N3653" s="6" t="str">
        <f t="shared" si="57"/>
        <v>B2_R1_C1Corse2020_2035FeuillusPublic</v>
      </c>
    </row>
    <row r="3654" spans="1:14" x14ac:dyDescent="0.3">
      <c r="A3654" t="s">
        <v>227</v>
      </c>
      <c r="B3654" t="s">
        <v>40</v>
      </c>
      <c r="C3654" t="s">
        <v>215</v>
      </c>
      <c r="D3654" t="s">
        <v>115</v>
      </c>
      <c r="E3654" t="s">
        <v>112</v>
      </c>
      <c r="F3654">
        <v>15406</v>
      </c>
      <c r="G3654">
        <v>15514</v>
      </c>
      <c r="H3654">
        <v>944</v>
      </c>
      <c r="I3654">
        <v>0</v>
      </c>
      <c r="J3654">
        <v>61577</v>
      </c>
      <c r="K3654">
        <v>31802</v>
      </c>
      <c r="L3654">
        <v>13413</v>
      </c>
      <c r="M3654">
        <v>203800</v>
      </c>
      <c r="N3654" s="6" t="str">
        <f t="shared" si="57"/>
        <v>B2_R1_C1Corse2035_2050RésineuxPrivé</v>
      </c>
    </row>
    <row r="3655" spans="1:14" x14ac:dyDescent="0.3">
      <c r="A3655" t="s">
        <v>227</v>
      </c>
      <c r="B3655" t="s">
        <v>40</v>
      </c>
      <c r="C3655" t="s">
        <v>215</v>
      </c>
      <c r="D3655" t="s">
        <v>115</v>
      </c>
      <c r="E3655" t="s">
        <v>113</v>
      </c>
      <c r="F3655">
        <v>29399</v>
      </c>
      <c r="G3655">
        <v>12257</v>
      </c>
      <c r="H3655">
        <v>10557</v>
      </c>
      <c r="I3655">
        <v>0</v>
      </c>
      <c r="J3655">
        <v>32152</v>
      </c>
      <c r="K3655">
        <v>41317</v>
      </c>
      <c r="L3655">
        <v>9123</v>
      </c>
      <c r="M3655">
        <v>129998</v>
      </c>
      <c r="N3655" s="6" t="str">
        <f t="shared" si="57"/>
        <v>B2_R1_C1Corse2035_2050RésineuxPublic</v>
      </c>
    </row>
    <row r="3656" spans="1:14" x14ac:dyDescent="0.3">
      <c r="A3656" t="s">
        <v>227</v>
      </c>
      <c r="B3656" t="s">
        <v>40</v>
      </c>
      <c r="C3656" t="s">
        <v>215</v>
      </c>
      <c r="D3656" t="s">
        <v>114</v>
      </c>
      <c r="E3656" t="s">
        <v>112</v>
      </c>
      <c r="F3656">
        <v>7942</v>
      </c>
      <c r="G3656">
        <v>233345</v>
      </c>
      <c r="H3656">
        <v>5065</v>
      </c>
      <c r="I3656">
        <v>0</v>
      </c>
      <c r="J3656">
        <v>690242</v>
      </c>
      <c r="K3656">
        <v>185390</v>
      </c>
      <c r="L3656">
        <v>64228</v>
      </c>
      <c r="M3656">
        <v>1200743</v>
      </c>
      <c r="N3656" s="6" t="str">
        <f t="shared" si="57"/>
        <v>B2_R1_C1Corse2035_2050FeuillusPrivé</v>
      </c>
    </row>
    <row r="3657" spans="1:14" x14ac:dyDescent="0.3">
      <c r="A3657" t="s">
        <v>227</v>
      </c>
      <c r="B3657" t="s">
        <v>40</v>
      </c>
      <c r="C3657" t="s">
        <v>215</v>
      </c>
      <c r="D3657" t="s">
        <v>114</v>
      </c>
      <c r="E3657" t="s">
        <v>113</v>
      </c>
      <c r="F3657">
        <v>1449</v>
      </c>
      <c r="G3657">
        <v>24666</v>
      </c>
      <c r="H3657">
        <v>215</v>
      </c>
      <c r="I3657">
        <v>0</v>
      </c>
      <c r="J3657">
        <v>33870</v>
      </c>
      <c r="K3657">
        <v>21139</v>
      </c>
      <c r="L3657">
        <v>2461</v>
      </c>
      <c r="M3657">
        <v>73101</v>
      </c>
      <c r="N3657" s="6" t="str">
        <f t="shared" si="57"/>
        <v>B2_R1_C1Corse2035_2050FeuillusPublic</v>
      </c>
    </row>
    <row r="3658" spans="1:14" x14ac:dyDescent="0.3">
      <c r="A3658" t="s">
        <v>227</v>
      </c>
      <c r="B3658" t="s">
        <v>42</v>
      </c>
      <c r="C3658" t="s">
        <v>214</v>
      </c>
      <c r="D3658" t="s">
        <v>115</v>
      </c>
      <c r="E3658" t="s">
        <v>112</v>
      </c>
      <c r="F3658">
        <v>8708</v>
      </c>
      <c r="G3658">
        <v>6372</v>
      </c>
      <c r="H3658">
        <v>1210</v>
      </c>
      <c r="I3658">
        <v>1507</v>
      </c>
      <c r="J3658">
        <v>46681</v>
      </c>
      <c r="K3658">
        <v>15469</v>
      </c>
      <c r="L3658">
        <v>14800</v>
      </c>
      <c r="M3658">
        <v>143123</v>
      </c>
      <c r="N3658" s="6" t="str">
        <f t="shared" si="57"/>
        <v>B2_R1_C2Corse2020_2035RésineuxPrivé</v>
      </c>
    </row>
    <row r="3659" spans="1:14" x14ac:dyDescent="0.3">
      <c r="A3659" t="s">
        <v>227</v>
      </c>
      <c r="B3659" t="s">
        <v>42</v>
      </c>
      <c r="C3659" t="s">
        <v>214</v>
      </c>
      <c r="D3659" t="s">
        <v>115</v>
      </c>
      <c r="E3659" t="s">
        <v>113</v>
      </c>
      <c r="F3659">
        <v>24262</v>
      </c>
      <c r="G3659">
        <v>9905</v>
      </c>
      <c r="H3659">
        <v>9767</v>
      </c>
      <c r="I3659">
        <v>0</v>
      </c>
      <c r="J3659">
        <v>27197</v>
      </c>
      <c r="K3659">
        <v>33867</v>
      </c>
      <c r="L3659">
        <v>24874</v>
      </c>
      <c r="M3659">
        <v>128355</v>
      </c>
      <c r="N3659" s="6" t="str">
        <f t="shared" si="57"/>
        <v>B2_R1_C2Corse2020_2035RésineuxPublic</v>
      </c>
    </row>
    <row r="3660" spans="1:14" x14ac:dyDescent="0.3">
      <c r="A3660" t="s">
        <v>227</v>
      </c>
      <c r="B3660" t="s">
        <v>42</v>
      </c>
      <c r="C3660" t="s">
        <v>214</v>
      </c>
      <c r="D3660" t="s">
        <v>114</v>
      </c>
      <c r="E3660" t="s">
        <v>112</v>
      </c>
      <c r="F3660">
        <v>1736</v>
      </c>
      <c r="G3660">
        <v>96938</v>
      </c>
      <c r="H3660">
        <v>1829</v>
      </c>
      <c r="I3660">
        <v>12050</v>
      </c>
      <c r="J3660">
        <v>539384</v>
      </c>
      <c r="K3660">
        <v>74069</v>
      </c>
      <c r="L3660">
        <v>65469</v>
      </c>
      <c r="M3660">
        <v>728026</v>
      </c>
      <c r="N3660" s="6" t="str">
        <f t="shared" si="57"/>
        <v>B2_R1_C2Corse2020_2035FeuillusPrivé</v>
      </c>
    </row>
    <row r="3661" spans="1:14" x14ac:dyDescent="0.3">
      <c r="A3661" t="s">
        <v>227</v>
      </c>
      <c r="B3661" t="s">
        <v>42</v>
      </c>
      <c r="C3661" t="s">
        <v>214</v>
      </c>
      <c r="D3661" t="s">
        <v>114</v>
      </c>
      <c r="E3661" t="s">
        <v>113</v>
      </c>
      <c r="F3661">
        <v>849</v>
      </c>
      <c r="G3661">
        <v>15114</v>
      </c>
      <c r="H3661">
        <v>49</v>
      </c>
      <c r="I3661">
        <v>0</v>
      </c>
      <c r="J3661">
        <v>33868</v>
      </c>
      <c r="K3661">
        <v>12737</v>
      </c>
      <c r="L3661">
        <v>2263</v>
      </c>
      <c r="M3661">
        <v>63472</v>
      </c>
      <c r="N3661" s="6" t="str">
        <f t="shared" si="57"/>
        <v>B2_R1_C2Corse2020_2035FeuillusPublic</v>
      </c>
    </row>
    <row r="3662" spans="1:14" x14ac:dyDescent="0.3">
      <c r="A3662" t="s">
        <v>227</v>
      </c>
      <c r="B3662" t="s">
        <v>42</v>
      </c>
      <c r="C3662" t="s">
        <v>215</v>
      </c>
      <c r="D3662" t="s">
        <v>115</v>
      </c>
      <c r="E3662" t="s">
        <v>112</v>
      </c>
      <c r="F3662">
        <v>15468</v>
      </c>
      <c r="G3662">
        <v>15341</v>
      </c>
      <c r="H3662">
        <v>1403</v>
      </c>
      <c r="I3662">
        <v>0</v>
      </c>
      <c r="J3662">
        <v>56517</v>
      </c>
      <c r="K3662">
        <v>31682</v>
      </c>
      <c r="L3662">
        <v>18128</v>
      </c>
      <c r="M3662">
        <v>194926</v>
      </c>
      <c r="N3662" s="6" t="str">
        <f t="shared" si="57"/>
        <v>B2_R1_C2Corse2035_2050RésineuxPrivé</v>
      </c>
    </row>
    <row r="3663" spans="1:14" x14ac:dyDescent="0.3">
      <c r="A3663" t="s">
        <v>227</v>
      </c>
      <c r="B3663" t="s">
        <v>42</v>
      </c>
      <c r="C3663" t="s">
        <v>215</v>
      </c>
      <c r="D3663" t="s">
        <v>115</v>
      </c>
      <c r="E3663" t="s">
        <v>113</v>
      </c>
      <c r="F3663">
        <v>36369</v>
      </c>
      <c r="G3663">
        <v>14551</v>
      </c>
      <c r="H3663">
        <v>20088</v>
      </c>
      <c r="I3663">
        <v>0</v>
      </c>
      <c r="J3663">
        <v>21316</v>
      </c>
      <c r="K3663">
        <v>49994</v>
      </c>
      <c r="L3663">
        <v>16771</v>
      </c>
      <c r="M3663">
        <v>119401</v>
      </c>
      <c r="N3663" s="6" t="str">
        <f t="shared" si="57"/>
        <v>B2_R1_C2Corse2035_2050RésineuxPublic</v>
      </c>
    </row>
    <row r="3664" spans="1:14" x14ac:dyDescent="0.3">
      <c r="A3664" t="s">
        <v>227</v>
      </c>
      <c r="B3664" t="s">
        <v>42</v>
      </c>
      <c r="C3664" t="s">
        <v>215</v>
      </c>
      <c r="D3664" t="s">
        <v>114</v>
      </c>
      <c r="E3664" t="s">
        <v>112</v>
      </c>
      <c r="F3664">
        <v>7807</v>
      </c>
      <c r="G3664">
        <v>228666</v>
      </c>
      <c r="H3664">
        <v>7262</v>
      </c>
      <c r="I3664">
        <v>0</v>
      </c>
      <c r="J3664">
        <v>609775</v>
      </c>
      <c r="K3664">
        <v>182332</v>
      </c>
      <c r="L3664">
        <v>95567</v>
      </c>
      <c r="M3664">
        <v>1129807</v>
      </c>
      <c r="N3664" s="6" t="str">
        <f t="shared" si="57"/>
        <v>B2_R1_C2Corse2035_2050FeuillusPrivé</v>
      </c>
    </row>
    <row r="3665" spans="1:14" x14ac:dyDescent="0.3">
      <c r="A3665" t="s">
        <v>227</v>
      </c>
      <c r="B3665" t="s">
        <v>42</v>
      </c>
      <c r="C3665" t="s">
        <v>215</v>
      </c>
      <c r="D3665" t="s">
        <v>114</v>
      </c>
      <c r="E3665" t="s">
        <v>113</v>
      </c>
      <c r="F3665">
        <v>1424</v>
      </c>
      <c r="G3665">
        <v>24331</v>
      </c>
      <c r="H3665">
        <v>405</v>
      </c>
      <c r="I3665">
        <v>0</v>
      </c>
      <c r="J3665">
        <v>27787</v>
      </c>
      <c r="K3665">
        <v>20877</v>
      </c>
      <c r="L3665">
        <v>4546</v>
      </c>
      <c r="M3665">
        <v>66529</v>
      </c>
      <c r="N3665" s="6" t="str">
        <f t="shared" si="57"/>
        <v>B2_R1_C2Corse2035_2050FeuillusPublic</v>
      </c>
    </row>
    <row r="3666" spans="1:14" x14ac:dyDescent="0.3">
      <c r="A3666" t="s">
        <v>227</v>
      </c>
      <c r="B3666" t="s">
        <v>55</v>
      </c>
      <c r="C3666" t="s">
        <v>214</v>
      </c>
      <c r="D3666" t="s">
        <v>115</v>
      </c>
      <c r="E3666" t="s">
        <v>112</v>
      </c>
      <c r="F3666">
        <v>8535</v>
      </c>
      <c r="G3666">
        <v>6235</v>
      </c>
      <c r="H3666">
        <v>1283</v>
      </c>
      <c r="I3666">
        <v>1445</v>
      </c>
      <c r="J3666">
        <v>41509</v>
      </c>
      <c r="K3666">
        <v>15157</v>
      </c>
      <c r="L3666">
        <v>18196</v>
      </c>
      <c r="M3666">
        <v>132794</v>
      </c>
      <c r="N3666" s="6" t="str">
        <f t="shared" si="57"/>
        <v>B2_R1_C3Corse2020_2035RésineuxPrivé</v>
      </c>
    </row>
    <row r="3667" spans="1:14" x14ac:dyDescent="0.3">
      <c r="A3667" t="s">
        <v>227</v>
      </c>
      <c r="B3667" t="s">
        <v>55</v>
      </c>
      <c r="C3667" t="s">
        <v>214</v>
      </c>
      <c r="D3667" t="s">
        <v>115</v>
      </c>
      <c r="E3667" t="s">
        <v>113</v>
      </c>
      <c r="F3667">
        <v>26273</v>
      </c>
      <c r="G3667">
        <v>10521</v>
      </c>
      <c r="H3667">
        <v>12709</v>
      </c>
      <c r="I3667">
        <v>0</v>
      </c>
      <c r="J3667">
        <v>19878</v>
      </c>
      <c r="K3667">
        <v>36322</v>
      </c>
      <c r="L3667">
        <v>30916</v>
      </c>
      <c r="M3667">
        <v>118405</v>
      </c>
      <c r="N3667" s="6" t="str">
        <f t="shared" si="57"/>
        <v>B2_R1_C3Corse2020_2035RésineuxPublic</v>
      </c>
    </row>
    <row r="3668" spans="1:14" x14ac:dyDescent="0.3">
      <c r="A3668" t="s">
        <v>227</v>
      </c>
      <c r="B3668" t="s">
        <v>55</v>
      </c>
      <c r="C3668" t="s">
        <v>214</v>
      </c>
      <c r="D3668" t="s">
        <v>114</v>
      </c>
      <c r="E3668" t="s">
        <v>112</v>
      </c>
      <c r="F3668">
        <v>1699</v>
      </c>
      <c r="G3668">
        <v>94085</v>
      </c>
      <c r="H3668">
        <v>2106</v>
      </c>
      <c r="I3668">
        <v>11751</v>
      </c>
      <c r="J3668">
        <v>462328</v>
      </c>
      <c r="K3668">
        <v>71989</v>
      </c>
      <c r="L3668">
        <v>88153</v>
      </c>
      <c r="M3668">
        <v>666949</v>
      </c>
      <c r="N3668" s="6" t="str">
        <f t="shared" si="57"/>
        <v>B2_R1_C3Corse2020_2035FeuillusPrivé</v>
      </c>
    </row>
    <row r="3669" spans="1:14" x14ac:dyDescent="0.3">
      <c r="A3669" t="s">
        <v>227</v>
      </c>
      <c r="B3669" t="s">
        <v>55</v>
      </c>
      <c r="C3669" t="s">
        <v>214</v>
      </c>
      <c r="D3669" t="s">
        <v>114</v>
      </c>
      <c r="E3669" t="s">
        <v>113</v>
      </c>
      <c r="F3669">
        <v>842</v>
      </c>
      <c r="G3669">
        <v>15018</v>
      </c>
      <c r="H3669">
        <v>90</v>
      </c>
      <c r="I3669">
        <v>0</v>
      </c>
      <c r="J3669">
        <v>29200</v>
      </c>
      <c r="K3669">
        <v>12659</v>
      </c>
      <c r="L3669">
        <v>3456</v>
      </c>
      <c r="M3669">
        <v>58241</v>
      </c>
      <c r="N3669" s="6" t="str">
        <f t="shared" si="57"/>
        <v>B2_R1_C3Corse2020_2035FeuillusPublic</v>
      </c>
    </row>
    <row r="3670" spans="1:14" x14ac:dyDescent="0.3">
      <c r="A3670" t="s">
        <v>227</v>
      </c>
      <c r="B3670" t="s">
        <v>55</v>
      </c>
      <c r="C3670" t="s">
        <v>215</v>
      </c>
      <c r="D3670" t="s">
        <v>115</v>
      </c>
      <c r="E3670" t="s">
        <v>112</v>
      </c>
      <c r="F3670">
        <v>28122</v>
      </c>
      <c r="G3670">
        <v>19863</v>
      </c>
      <c r="H3670">
        <v>2073</v>
      </c>
      <c r="I3670">
        <v>0</v>
      </c>
      <c r="J3670">
        <v>43038</v>
      </c>
      <c r="K3670">
        <v>48948</v>
      </c>
      <c r="L3670">
        <v>19510</v>
      </c>
      <c r="M3670">
        <v>178476</v>
      </c>
      <c r="N3670" s="6" t="str">
        <f t="shared" si="57"/>
        <v>B2_R1_C3Corse2035_2050RésineuxPrivé</v>
      </c>
    </row>
    <row r="3671" spans="1:14" x14ac:dyDescent="0.3">
      <c r="A3671" t="s">
        <v>227</v>
      </c>
      <c r="B3671" t="s">
        <v>55</v>
      </c>
      <c r="C3671" t="s">
        <v>215</v>
      </c>
      <c r="D3671" t="s">
        <v>115</v>
      </c>
      <c r="E3671" t="s">
        <v>113</v>
      </c>
      <c r="F3671">
        <v>40927</v>
      </c>
      <c r="G3671">
        <v>16220</v>
      </c>
      <c r="H3671">
        <v>26211</v>
      </c>
      <c r="I3671">
        <v>0</v>
      </c>
      <c r="J3671">
        <v>16071</v>
      </c>
      <c r="K3671">
        <v>55884</v>
      </c>
      <c r="L3671">
        <v>15849</v>
      </c>
      <c r="M3671">
        <v>111530</v>
      </c>
      <c r="N3671" s="6" t="str">
        <f t="shared" si="57"/>
        <v>B2_R1_C3Corse2035_2050RésineuxPublic</v>
      </c>
    </row>
    <row r="3672" spans="1:14" x14ac:dyDescent="0.3">
      <c r="A3672" t="s">
        <v>227</v>
      </c>
      <c r="B3672" t="s">
        <v>55</v>
      </c>
      <c r="C3672" t="s">
        <v>215</v>
      </c>
      <c r="D3672" t="s">
        <v>114</v>
      </c>
      <c r="E3672" t="s">
        <v>112</v>
      </c>
      <c r="F3672">
        <v>9410</v>
      </c>
      <c r="G3672">
        <v>323290</v>
      </c>
      <c r="H3672">
        <v>17998</v>
      </c>
      <c r="I3672">
        <v>0</v>
      </c>
      <c r="J3672">
        <v>421642</v>
      </c>
      <c r="K3672">
        <v>257185</v>
      </c>
      <c r="L3672">
        <v>101277</v>
      </c>
      <c r="M3672">
        <v>961465</v>
      </c>
      <c r="N3672" s="6" t="str">
        <f t="shared" si="57"/>
        <v>B2_R1_C3Corse2035_2050FeuillusPrivé</v>
      </c>
    </row>
    <row r="3673" spans="1:14" x14ac:dyDescent="0.3">
      <c r="A3673" t="s">
        <v>227</v>
      </c>
      <c r="B3673" t="s">
        <v>55</v>
      </c>
      <c r="C3673" t="s">
        <v>215</v>
      </c>
      <c r="D3673" t="s">
        <v>114</v>
      </c>
      <c r="E3673" t="s">
        <v>113</v>
      </c>
      <c r="F3673">
        <v>1482</v>
      </c>
      <c r="G3673">
        <v>26039</v>
      </c>
      <c r="H3673">
        <v>540</v>
      </c>
      <c r="I3673">
        <v>0</v>
      </c>
      <c r="J3673">
        <v>22822</v>
      </c>
      <c r="K3673">
        <v>22241</v>
      </c>
      <c r="L3673">
        <v>4522</v>
      </c>
      <c r="M3673">
        <v>60523</v>
      </c>
      <c r="N3673" s="6" t="str">
        <f t="shared" si="57"/>
        <v>B2_R1_C3Corse2035_2050FeuillusPublic</v>
      </c>
    </row>
    <row r="3674" spans="1:14" x14ac:dyDescent="0.3">
      <c r="A3674" t="s">
        <v>227</v>
      </c>
      <c r="B3674" t="s">
        <v>58</v>
      </c>
      <c r="C3674" t="s">
        <v>214</v>
      </c>
      <c r="D3674" t="s">
        <v>115</v>
      </c>
      <c r="E3674" t="s">
        <v>112</v>
      </c>
      <c r="F3674">
        <v>9042</v>
      </c>
      <c r="G3674">
        <v>6525</v>
      </c>
      <c r="H3674">
        <v>1214</v>
      </c>
      <c r="I3674">
        <v>1506</v>
      </c>
      <c r="J3674">
        <v>46223</v>
      </c>
      <c r="K3674">
        <v>15960</v>
      </c>
      <c r="L3674">
        <v>14419</v>
      </c>
      <c r="M3674">
        <v>141936</v>
      </c>
      <c r="N3674" s="6" t="str">
        <f t="shared" si="57"/>
        <v>B2_R2_C1Corse2020_2035RésineuxPrivé</v>
      </c>
    </row>
    <row r="3675" spans="1:14" x14ac:dyDescent="0.3">
      <c r="A3675" t="s">
        <v>227</v>
      </c>
      <c r="B3675" t="s">
        <v>58</v>
      </c>
      <c r="C3675" t="s">
        <v>214</v>
      </c>
      <c r="D3675" t="s">
        <v>115</v>
      </c>
      <c r="E3675" t="s">
        <v>113</v>
      </c>
      <c r="F3675">
        <v>26801</v>
      </c>
      <c r="G3675">
        <v>10926</v>
      </c>
      <c r="H3675">
        <v>11036</v>
      </c>
      <c r="I3675">
        <v>0</v>
      </c>
      <c r="J3675">
        <v>26277</v>
      </c>
      <c r="K3675">
        <v>37361</v>
      </c>
      <c r="L3675">
        <v>23645</v>
      </c>
      <c r="M3675">
        <v>128124</v>
      </c>
      <c r="N3675" s="6" t="str">
        <f t="shared" si="57"/>
        <v>B2_R2_C1Corse2020_2035RésineuxPublic</v>
      </c>
    </row>
    <row r="3676" spans="1:14" x14ac:dyDescent="0.3">
      <c r="A3676" t="s">
        <v>227</v>
      </c>
      <c r="B3676" t="s">
        <v>58</v>
      </c>
      <c r="C3676" t="s">
        <v>214</v>
      </c>
      <c r="D3676" t="s">
        <v>114</v>
      </c>
      <c r="E3676" t="s">
        <v>112</v>
      </c>
      <c r="F3676">
        <v>2023</v>
      </c>
      <c r="G3676">
        <v>105579</v>
      </c>
      <c r="H3676">
        <v>2356</v>
      </c>
      <c r="I3676">
        <v>12042</v>
      </c>
      <c r="J3676">
        <v>532971</v>
      </c>
      <c r="K3676">
        <v>80677</v>
      </c>
      <c r="L3676">
        <v>64849</v>
      </c>
      <c r="M3676">
        <v>726376</v>
      </c>
      <c r="N3676" s="6" t="str">
        <f t="shared" si="57"/>
        <v>B2_R2_C1Corse2020_2035FeuillusPrivé</v>
      </c>
    </row>
    <row r="3677" spans="1:14" x14ac:dyDescent="0.3">
      <c r="A3677" t="s">
        <v>227</v>
      </c>
      <c r="B3677" t="s">
        <v>58</v>
      </c>
      <c r="C3677" t="s">
        <v>214</v>
      </c>
      <c r="D3677" t="s">
        <v>114</v>
      </c>
      <c r="E3677" t="s">
        <v>113</v>
      </c>
      <c r="F3677">
        <v>866</v>
      </c>
      <c r="G3677">
        <v>15512</v>
      </c>
      <c r="H3677">
        <v>49</v>
      </c>
      <c r="I3677">
        <v>0</v>
      </c>
      <c r="J3677">
        <v>33589</v>
      </c>
      <c r="K3677">
        <v>13066</v>
      </c>
      <c r="L3677">
        <v>2260</v>
      </c>
      <c r="M3677">
        <v>63406</v>
      </c>
      <c r="N3677" s="6" t="str">
        <f t="shared" si="57"/>
        <v>B2_R2_C1Corse2020_2035FeuillusPublic</v>
      </c>
    </row>
    <row r="3678" spans="1:14" x14ac:dyDescent="0.3">
      <c r="A3678" t="s">
        <v>227</v>
      </c>
      <c r="B3678" t="s">
        <v>58</v>
      </c>
      <c r="C3678" t="s">
        <v>215</v>
      </c>
      <c r="D3678" t="s">
        <v>115</v>
      </c>
      <c r="E3678" t="s">
        <v>112</v>
      </c>
      <c r="F3678">
        <v>15431</v>
      </c>
      <c r="G3678">
        <v>15592</v>
      </c>
      <c r="H3678">
        <v>903</v>
      </c>
      <c r="I3678">
        <v>0</v>
      </c>
      <c r="J3678">
        <v>60228</v>
      </c>
      <c r="K3678">
        <v>31907</v>
      </c>
      <c r="L3678">
        <v>12250</v>
      </c>
      <c r="M3678">
        <v>199055</v>
      </c>
      <c r="N3678" s="6" t="str">
        <f t="shared" si="57"/>
        <v>B2_R2_C1Corse2035_2050RésineuxPrivé</v>
      </c>
    </row>
    <row r="3679" spans="1:14" x14ac:dyDescent="0.3">
      <c r="A3679" t="s">
        <v>227</v>
      </c>
      <c r="B3679" t="s">
        <v>58</v>
      </c>
      <c r="C3679" t="s">
        <v>215</v>
      </c>
      <c r="D3679" t="s">
        <v>115</v>
      </c>
      <c r="E3679" t="s">
        <v>113</v>
      </c>
      <c r="F3679">
        <v>29232</v>
      </c>
      <c r="G3679">
        <v>12177</v>
      </c>
      <c r="H3679">
        <v>10534</v>
      </c>
      <c r="I3679">
        <v>0</v>
      </c>
      <c r="J3679">
        <v>32027</v>
      </c>
      <c r="K3679">
        <v>41068</v>
      </c>
      <c r="L3679">
        <v>9106</v>
      </c>
      <c r="M3679">
        <v>129435</v>
      </c>
      <c r="N3679" s="6" t="str">
        <f t="shared" si="57"/>
        <v>B2_R2_C1Corse2035_2050RésineuxPublic</v>
      </c>
    </row>
    <row r="3680" spans="1:14" x14ac:dyDescent="0.3">
      <c r="A3680" t="s">
        <v>227</v>
      </c>
      <c r="B3680" t="s">
        <v>58</v>
      </c>
      <c r="C3680" t="s">
        <v>215</v>
      </c>
      <c r="D3680" t="s">
        <v>114</v>
      </c>
      <c r="E3680" t="s">
        <v>112</v>
      </c>
      <c r="F3680">
        <v>8028</v>
      </c>
      <c r="G3680">
        <v>231908</v>
      </c>
      <c r="H3680">
        <v>5051</v>
      </c>
      <c r="I3680">
        <v>0</v>
      </c>
      <c r="J3680">
        <v>689405</v>
      </c>
      <c r="K3680">
        <v>184457</v>
      </c>
      <c r="L3680">
        <v>63866</v>
      </c>
      <c r="M3680">
        <v>1197601</v>
      </c>
      <c r="N3680" s="6" t="str">
        <f t="shared" si="57"/>
        <v>B2_R2_C1Corse2035_2050FeuillusPrivé</v>
      </c>
    </row>
    <row r="3681" spans="1:14" x14ac:dyDescent="0.3">
      <c r="A3681" t="s">
        <v>227</v>
      </c>
      <c r="B3681" t="s">
        <v>58</v>
      </c>
      <c r="C3681" t="s">
        <v>215</v>
      </c>
      <c r="D3681" t="s">
        <v>114</v>
      </c>
      <c r="E3681" t="s">
        <v>113</v>
      </c>
      <c r="F3681">
        <v>1434</v>
      </c>
      <c r="G3681">
        <v>24448</v>
      </c>
      <c r="H3681">
        <v>214</v>
      </c>
      <c r="I3681">
        <v>0</v>
      </c>
      <c r="J3681">
        <v>33936</v>
      </c>
      <c r="K3681">
        <v>20940</v>
      </c>
      <c r="L3681">
        <v>2458</v>
      </c>
      <c r="M3681">
        <v>72991</v>
      </c>
      <c r="N3681" s="6" t="str">
        <f t="shared" si="57"/>
        <v>B2_R2_C1Corse2035_2050FeuillusPublic</v>
      </c>
    </row>
    <row r="3682" spans="1:14" x14ac:dyDescent="0.3">
      <c r="A3682" t="s">
        <v>227</v>
      </c>
      <c r="B3682" t="s">
        <v>59</v>
      </c>
      <c r="C3682" t="s">
        <v>214</v>
      </c>
      <c r="D3682" t="s">
        <v>115</v>
      </c>
      <c r="E3682" t="s">
        <v>112</v>
      </c>
      <c r="F3682">
        <v>9042</v>
      </c>
      <c r="G3682">
        <v>6525</v>
      </c>
      <c r="H3682">
        <v>1214</v>
      </c>
      <c r="I3682">
        <v>1506</v>
      </c>
      <c r="J3682">
        <v>46223</v>
      </c>
      <c r="K3682">
        <v>15960</v>
      </c>
      <c r="L3682">
        <v>14419</v>
      </c>
      <c r="M3682">
        <v>141936</v>
      </c>
      <c r="N3682" s="6" t="str">
        <f t="shared" si="57"/>
        <v>B2_R2_C2Corse2020_2035RésineuxPrivé</v>
      </c>
    </row>
    <row r="3683" spans="1:14" x14ac:dyDescent="0.3">
      <c r="A3683" t="s">
        <v>227</v>
      </c>
      <c r="B3683" t="s">
        <v>59</v>
      </c>
      <c r="C3683" t="s">
        <v>214</v>
      </c>
      <c r="D3683" t="s">
        <v>115</v>
      </c>
      <c r="E3683" t="s">
        <v>113</v>
      </c>
      <c r="F3683">
        <v>26801</v>
      </c>
      <c r="G3683">
        <v>10926</v>
      </c>
      <c r="H3683">
        <v>11036</v>
      </c>
      <c r="I3683">
        <v>0</v>
      </c>
      <c r="J3683">
        <v>26277</v>
      </c>
      <c r="K3683">
        <v>37361</v>
      </c>
      <c r="L3683">
        <v>23645</v>
      </c>
      <c r="M3683">
        <v>128124</v>
      </c>
      <c r="N3683" s="6" t="str">
        <f t="shared" si="57"/>
        <v>B2_R2_C2Corse2020_2035RésineuxPublic</v>
      </c>
    </row>
    <row r="3684" spans="1:14" x14ac:dyDescent="0.3">
      <c r="A3684" t="s">
        <v>227</v>
      </c>
      <c r="B3684" t="s">
        <v>59</v>
      </c>
      <c r="C3684" t="s">
        <v>214</v>
      </c>
      <c r="D3684" t="s">
        <v>114</v>
      </c>
      <c r="E3684" t="s">
        <v>112</v>
      </c>
      <c r="F3684">
        <v>2023</v>
      </c>
      <c r="G3684">
        <v>105579</v>
      </c>
      <c r="H3684">
        <v>2356</v>
      </c>
      <c r="I3684">
        <v>12042</v>
      </c>
      <c r="J3684">
        <v>532971</v>
      </c>
      <c r="K3684">
        <v>80677</v>
      </c>
      <c r="L3684">
        <v>64849</v>
      </c>
      <c r="M3684">
        <v>726376</v>
      </c>
      <c r="N3684" s="6" t="str">
        <f t="shared" si="57"/>
        <v>B2_R2_C2Corse2020_2035FeuillusPrivé</v>
      </c>
    </row>
    <row r="3685" spans="1:14" x14ac:dyDescent="0.3">
      <c r="A3685" t="s">
        <v>227</v>
      </c>
      <c r="B3685" t="s">
        <v>59</v>
      </c>
      <c r="C3685" t="s">
        <v>214</v>
      </c>
      <c r="D3685" t="s">
        <v>114</v>
      </c>
      <c r="E3685" t="s">
        <v>113</v>
      </c>
      <c r="F3685">
        <v>866</v>
      </c>
      <c r="G3685">
        <v>15512</v>
      </c>
      <c r="H3685">
        <v>49</v>
      </c>
      <c r="I3685">
        <v>0</v>
      </c>
      <c r="J3685">
        <v>33589</v>
      </c>
      <c r="K3685">
        <v>13066</v>
      </c>
      <c r="L3685">
        <v>2260</v>
      </c>
      <c r="M3685">
        <v>63406</v>
      </c>
      <c r="N3685" s="6" t="str">
        <f t="shared" si="57"/>
        <v>B2_R2_C2Corse2020_2035FeuillusPublic</v>
      </c>
    </row>
    <row r="3686" spans="1:14" x14ac:dyDescent="0.3">
      <c r="A3686" t="s">
        <v>227</v>
      </c>
      <c r="B3686" t="s">
        <v>59</v>
      </c>
      <c r="C3686" t="s">
        <v>215</v>
      </c>
      <c r="D3686" t="s">
        <v>115</v>
      </c>
      <c r="E3686" t="s">
        <v>112</v>
      </c>
      <c r="F3686">
        <v>15519</v>
      </c>
      <c r="G3686">
        <v>15496</v>
      </c>
      <c r="H3686">
        <v>1416</v>
      </c>
      <c r="I3686">
        <v>0</v>
      </c>
      <c r="J3686">
        <v>54830</v>
      </c>
      <c r="K3686">
        <v>31900</v>
      </c>
      <c r="L3686">
        <v>17033</v>
      </c>
      <c r="M3686">
        <v>189463</v>
      </c>
      <c r="N3686" s="6" t="str">
        <f t="shared" si="57"/>
        <v>B2_R2_C2Corse2035_2050RésineuxPrivé</v>
      </c>
    </row>
    <row r="3687" spans="1:14" x14ac:dyDescent="0.3">
      <c r="A3687" t="s">
        <v>227</v>
      </c>
      <c r="B3687" t="s">
        <v>59</v>
      </c>
      <c r="C3687" t="s">
        <v>215</v>
      </c>
      <c r="D3687" t="s">
        <v>115</v>
      </c>
      <c r="E3687" t="s">
        <v>113</v>
      </c>
      <c r="F3687">
        <v>36686</v>
      </c>
      <c r="G3687">
        <v>14671</v>
      </c>
      <c r="H3687">
        <v>20614</v>
      </c>
      <c r="I3687">
        <v>0</v>
      </c>
      <c r="J3687">
        <v>21172</v>
      </c>
      <c r="K3687">
        <v>50402</v>
      </c>
      <c r="L3687">
        <v>16201</v>
      </c>
      <c r="M3687">
        <v>118877</v>
      </c>
      <c r="N3687" s="6" t="str">
        <f t="shared" si="57"/>
        <v>B2_R2_C2Corse2035_2050RésineuxPublic</v>
      </c>
    </row>
    <row r="3688" spans="1:14" x14ac:dyDescent="0.3">
      <c r="A3688" t="s">
        <v>227</v>
      </c>
      <c r="B3688" t="s">
        <v>59</v>
      </c>
      <c r="C3688" t="s">
        <v>215</v>
      </c>
      <c r="D3688" t="s">
        <v>114</v>
      </c>
      <c r="E3688" t="s">
        <v>112</v>
      </c>
      <c r="F3688">
        <v>7842</v>
      </c>
      <c r="G3688">
        <v>231379</v>
      </c>
      <c r="H3688">
        <v>7213</v>
      </c>
      <c r="I3688">
        <v>0</v>
      </c>
      <c r="J3688">
        <v>607442</v>
      </c>
      <c r="K3688">
        <v>184160</v>
      </c>
      <c r="L3688">
        <v>94155</v>
      </c>
      <c r="M3688">
        <v>1126947</v>
      </c>
      <c r="N3688" s="6" t="str">
        <f t="shared" si="57"/>
        <v>B2_R2_C2Corse2035_2050FeuillusPrivé</v>
      </c>
    </row>
    <row r="3689" spans="1:14" x14ac:dyDescent="0.3">
      <c r="A3689" t="s">
        <v>227</v>
      </c>
      <c r="B3689" t="s">
        <v>59</v>
      </c>
      <c r="C3689" t="s">
        <v>215</v>
      </c>
      <c r="D3689" t="s">
        <v>114</v>
      </c>
      <c r="E3689" t="s">
        <v>113</v>
      </c>
      <c r="F3689">
        <v>1424</v>
      </c>
      <c r="G3689">
        <v>24414</v>
      </c>
      <c r="H3689">
        <v>405</v>
      </c>
      <c r="I3689">
        <v>0</v>
      </c>
      <c r="J3689">
        <v>27660</v>
      </c>
      <c r="K3689">
        <v>20930</v>
      </c>
      <c r="L3689">
        <v>4540</v>
      </c>
      <c r="M3689">
        <v>66397</v>
      </c>
      <c r="N3689" s="6" t="str">
        <f t="shared" si="57"/>
        <v>B2_R2_C2Corse2035_2050FeuillusPublic</v>
      </c>
    </row>
    <row r="3690" spans="1:14" x14ac:dyDescent="0.3">
      <c r="A3690" t="s">
        <v>227</v>
      </c>
      <c r="B3690" t="s">
        <v>61</v>
      </c>
      <c r="C3690" t="s">
        <v>214</v>
      </c>
      <c r="D3690" t="s">
        <v>115</v>
      </c>
      <c r="E3690" t="s">
        <v>112</v>
      </c>
      <c r="F3690">
        <v>9000</v>
      </c>
      <c r="G3690">
        <v>6423</v>
      </c>
      <c r="H3690">
        <v>1301</v>
      </c>
      <c r="I3690">
        <v>1444</v>
      </c>
      <c r="J3690">
        <v>40986</v>
      </c>
      <c r="K3690">
        <v>15809</v>
      </c>
      <c r="L3690">
        <v>17770</v>
      </c>
      <c r="M3690">
        <v>131569</v>
      </c>
      <c r="N3690" s="6" t="str">
        <f t="shared" si="57"/>
        <v>B2_R2_C3Corse2020_2035RésineuxPrivé</v>
      </c>
    </row>
    <row r="3691" spans="1:14" x14ac:dyDescent="0.3">
      <c r="A3691" t="s">
        <v>227</v>
      </c>
      <c r="B3691" t="s">
        <v>61</v>
      </c>
      <c r="C3691" t="s">
        <v>214</v>
      </c>
      <c r="D3691" t="s">
        <v>115</v>
      </c>
      <c r="E3691" t="s">
        <v>113</v>
      </c>
      <c r="F3691">
        <v>29163</v>
      </c>
      <c r="G3691">
        <v>11705</v>
      </c>
      <c r="H3691">
        <v>14820</v>
      </c>
      <c r="I3691">
        <v>0</v>
      </c>
      <c r="J3691">
        <v>19100</v>
      </c>
      <c r="K3691">
        <v>40279</v>
      </c>
      <c r="L3691">
        <v>28901</v>
      </c>
      <c r="M3691">
        <v>118219</v>
      </c>
      <c r="N3691" s="6" t="str">
        <f t="shared" si="57"/>
        <v>B2_R2_C3Corse2020_2035RésineuxPublic</v>
      </c>
    </row>
    <row r="3692" spans="1:14" x14ac:dyDescent="0.3">
      <c r="A3692" t="s">
        <v>227</v>
      </c>
      <c r="B3692" t="s">
        <v>61</v>
      </c>
      <c r="C3692" t="s">
        <v>214</v>
      </c>
      <c r="D3692" t="s">
        <v>114</v>
      </c>
      <c r="E3692" t="s">
        <v>112</v>
      </c>
      <c r="F3692">
        <v>2033</v>
      </c>
      <c r="G3692">
        <v>104200</v>
      </c>
      <c r="H3692">
        <v>3189</v>
      </c>
      <c r="I3692">
        <v>11744</v>
      </c>
      <c r="J3692">
        <v>455532</v>
      </c>
      <c r="K3692">
        <v>79919</v>
      </c>
      <c r="L3692">
        <v>87089</v>
      </c>
      <c r="M3692">
        <v>665539</v>
      </c>
      <c r="N3692" s="6" t="str">
        <f t="shared" si="57"/>
        <v>B2_R2_C3Corse2020_2035FeuillusPrivé</v>
      </c>
    </row>
    <row r="3693" spans="1:14" x14ac:dyDescent="0.3">
      <c r="A3693" t="s">
        <v>227</v>
      </c>
      <c r="B3693" t="s">
        <v>61</v>
      </c>
      <c r="C3693" t="s">
        <v>214</v>
      </c>
      <c r="D3693" t="s">
        <v>114</v>
      </c>
      <c r="E3693" t="s">
        <v>113</v>
      </c>
      <c r="F3693">
        <v>860</v>
      </c>
      <c r="G3693">
        <v>15432</v>
      </c>
      <c r="H3693">
        <v>90</v>
      </c>
      <c r="I3693">
        <v>0</v>
      </c>
      <c r="J3693">
        <v>28917</v>
      </c>
      <c r="K3693">
        <v>13000</v>
      </c>
      <c r="L3693">
        <v>3452</v>
      </c>
      <c r="M3693">
        <v>58180</v>
      </c>
      <c r="N3693" s="6" t="str">
        <f t="shared" si="57"/>
        <v>B2_R2_C3Corse2020_2035FeuillusPublic</v>
      </c>
    </row>
    <row r="3694" spans="1:14" x14ac:dyDescent="0.3">
      <c r="A3694" t="s">
        <v>227</v>
      </c>
      <c r="B3694" t="s">
        <v>61</v>
      </c>
      <c r="C3694" t="s">
        <v>215</v>
      </c>
      <c r="D3694" t="s">
        <v>115</v>
      </c>
      <c r="E3694" t="s">
        <v>112</v>
      </c>
      <c r="F3694">
        <v>28557</v>
      </c>
      <c r="G3694">
        <v>20348</v>
      </c>
      <c r="H3694">
        <v>2071</v>
      </c>
      <c r="I3694">
        <v>0</v>
      </c>
      <c r="J3694">
        <v>41404</v>
      </c>
      <c r="K3694">
        <v>49908</v>
      </c>
      <c r="L3694">
        <v>17735</v>
      </c>
      <c r="M3694">
        <v>173221</v>
      </c>
      <c r="N3694" s="6" t="str">
        <f t="shared" si="57"/>
        <v>B2_R2_C3Corse2035_2050RésineuxPrivé</v>
      </c>
    </row>
    <row r="3695" spans="1:14" x14ac:dyDescent="0.3">
      <c r="A3695" t="s">
        <v>227</v>
      </c>
      <c r="B3695" t="s">
        <v>61</v>
      </c>
      <c r="C3695" t="s">
        <v>215</v>
      </c>
      <c r="D3695" t="s">
        <v>115</v>
      </c>
      <c r="E3695" t="s">
        <v>113</v>
      </c>
      <c r="F3695">
        <v>40553</v>
      </c>
      <c r="G3695">
        <v>16049</v>
      </c>
      <c r="H3695">
        <v>26164</v>
      </c>
      <c r="I3695">
        <v>0</v>
      </c>
      <c r="J3695">
        <v>16110</v>
      </c>
      <c r="K3695">
        <v>55335</v>
      </c>
      <c r="L3695">
        <v>15837</v>
      </c>
      <c r="M3695">
        <v>111116</v>
      </c>
      <c r="N3695" s="6" t="str">
        <f t="shared" si="57"/>
        <v>B2_R2_C3Corse2035_2050RésineuxPublic</v>
      </c>
    </row>
    <row r="3696" spans="1:14" x14ac:dyDescent="0.3">
      <c r="A3696" t="s">
        <v>227</v>
      </c>
      <c r="B3696" t="s">
        <v>61</v>
      </c>
      <c r="C3696" t="s">
        <v>215</v>
      </c>
      <c r="D3696" t="s">
        <v>114</v>
      </c>
      <c r="E3696" t="s">
        <v>112</v>
      </c>
      <c r="F3696">
        <v>9402</v>
      </c>
      <c r="G3696">
        <v>324519</v>
      </c>
      <c r="H3696">
        <v>17606</v>
      </c>
      <c r="I3696">
        <v>0</v>
      </c>
      <c r="J3696">
        <v>422290</v>
      </c>
      <c r="K3696">
        <v>257870</v>
      </c>
      <c r="L3696">
        <v>99412</v>
      </c>
      <c r="M3696">
        <v>960791</v>
      </c>
      <c r="N3696" s="6" t="str">
        <f t="shared" si="57"/>
        <v>B2_R2_C3Corse2035_2050FeuillusPrivé</v>
      </c>
    </row>
    <row r="3697" spans="1:14" x14ac:dyDescent="0.3">
      <c r="A3697" t="s">
        <v>227</v>
      </c>
      <c r="B3697" t="s">
        <v>61</v>
      </c>
      <c r="C3697" t="s">
        <v>215</v>
      </c>
      <c r="D3697" t="s">
        <v>114</v>
      </c>
      <c r="E3697" t="s">
        <v>113</v>
      </c>
      <c r="F3697">
        <v>1481</v>
      </c>
      <c r="G3697">
        <v>25975</v>
      </c>
      <c r="H3697">
        <v>539</v>
      </c>
      <c r="I3697">
        <v>0</v>
      </c>
      <c r="J3697">
        <v>22793</v>
      </c>
      <c r="K3697">
        <v>22187</v>
      </c>
      <c r="L3697">
        <v>4516</v>
      </c>
      <c r="M3697">
        <v>60406</v>
      </c>
      <c r="N3697" s="6" t="str">
        <f t="shared" si="57"/>
        <v>B2_R2_C3Corse2035_2050FeuillusPublic</v>
      </c>
    </row>
    <row r="3698" spans="1:14" x14ac:dyDescent="0.3">
      <c r="A3698" t="s">
        <v>227</v>
      </c>
      <c r="B3698" t="s">
        <v>62</v>
      </c>
      <c r="C3698" t="s">
        <v>214</v>
      </c>
      <c r="D3698" t="s">
        <v>115</v>
      </c>
      <c r="E3698" t="s">
        <v>112</v>
      </c>
      <c r="F3698">
        <v>9142</v>
      </c>
      <c r="G3698">
        <v>6565</v>
      </c>
      <c r="H3698">
        <v>1213</v>
      </c>
      <c r="I3698">
        <v>1506</v>
      </c>
      <c r="J3698">
        <v>46405</v>
      </c>
      <c r="K3698">
        <v>16101</v>
      </c>
      <c r="L3698">
        <v>14789</v>
      </c>
      <c r="M3698">
        <v>143019</v>
      </c>
      <c r="N3698" s="6" t="str">
        <f t="shared" si="57"/>
        <v>B3_R1_C1Corse2020_2035RésineuxPrivé</v>
      </c>
    </row>
    <row r="3699" spans="1:14" x14ac:dyDescent="0.3">
      <c r="A3699" t="s">
        <v>227</v>
      </c>
      <c r="B3699" t="s">
        <v>62</v>
      </c>
      <c r="C3699" t="s">
        <v>214</v>
      </c>
      <c r="D3699" t="s">
        <v>115</v>
      </c>
      <c r="E3699" t="s">
        <v>113</v>
      </c>
      <c r="F3699">
        <v>27409</v>
      </c>
      <c r="G3699">
        <v>11166</v>
      </c>
      <c r="H3699">
        <v>11087</v>
      </c>
      <c r="I3699">
        <v>0</v>
      </c>
      <c r="J3699">
        <v>25913</v>
      </c>
      <c r="K3699">
        <v>38211</v>
      </c>
      <c r="L3699">
        <v>23453</v>
      </c>
      <c r="M3699">
        <v>127794</v>
      </c>
      <c r="N3699" s="6" t="str">
        <f t="shared" si="57"/>
        <v>B3_R1_C1Corse2020_2035RésineuxPublic</v>
      </c>
    </row>
    <row r="3700" spans="1:14" x14ac:dyDescent="0.3">
      <c r="A3700" t="s">
        <v>227</v>
      </c>
      <c r="B3700" t="s">
        <v>62</v>
      </c>
      <c r="C3700" t="s">
        <v>214</v>
      </c>
      <c r="D3700" t="s">
        <v>114</v>
      </c>
      <c r="E3700" t="s">
        <v>112</v>
      </c>
      <c r="F3700">
        <v>2054</v>
      </c>
      <c r="G3700">
        <v>105206</v>
      </c>
      <c r="H3700">
        <v>2355</v>
      </c>
      <c r="I3700">
        <v>12042</v>
      </c>
      <c r="J3700">
        <v>533133</v>
      </c>
      <c r="K3700">
        <v>80452</v>
      </c>
      <c r="L3700">
        <v>64886</v>
      </c>
      <c r="M3700">
        <v>726264</v>
      </c>
      <c r="N3700" s="6" t="str">
        <f t="shared" si="57"/>
        <v>B3_R1_C1Corse2020_2035FeuillusPrivé</v>
      </c>
    </row>
    <row r="3701" spans="1:14" x14ac:dyDescent="0.3">
      <c r="A3701" t="s">
        <v>227</v>
      </c>
      <c r="B3701" t="s">
        <v>62</v>
      </c>
      <c r="C3701" t="s">
        <v>214</v>
      </c>
      <c r="D3701" t="s">
        <v>114</v>
      </c>
      <c r="E3701" t="s">
        <v>113</v>
      </c>
      <c r="F3701">
        <v>871</v>
      </c>
      <c r="G3701">
        <v>15560</v>
      </c>
      <c r="H3701">
        <v>51</v>
      </c>
      <c r="I3701">
        <v>0</v>
      </c>
      <c r="J3701">
        <v>33551</v>
      </c>
      <c r="K3701">
        <v>13109</v>
      </c>
      <c r="L3701">
        <v>2258</v>
      </c>
      <c r="M3701">
        <v>63390</v>
      </c>
      <c r="N3701" s="6" t="str">
        <f t="shared" si="57"/>
        <v>B3_R1_C1Corse2020_2035FeuillusPublic</v>
      </c>
    </row>
    <row r="3702" spans="1:14" x14ac:dyDescent="0.3">
      <c r="A3702" t="s">
        <v>227</v>
      </c>
      <c r="B3702" t="s">
        <v>62</v>
      </c>
      <c r="C3702" t="s">
        <v>215</v>
      </c>
      <c r="D3702" t="s">
        <v>115</v>
      </c>
      <c r="E3702" t="s">
        <v>112</v>
      </c>
      <c r="F3702">
        <v>32615</v>
      </c>
      <c r="G3702">
        <v>22945</v>
      </c>
      <c r="H3702">
        <v>1387</v>
      </c>
      <c r="I3702">
        <v>0</v>
      </c>
      <c r="J3702">
        <v>52508</v>
      </c>
      <c r="K3702">
        <v>56684</v>
      </c>
      <c r="L3702">
        <v>10045</v>
      </c>
      <c r="M3702">
        <v>201955</v>
      </c>
      <c r="N3702" s="6" t="str">
        <f t="shared" si="57"/>
        <v>B3_R1_C1Corse2035_2050RésineuxPrivé</v>
      </c>
    </row>
    <row r="3703" spans="1:14" x14ac:dyDescent="0.3">
      <c r="A3703" t="s">
        <v>227</v>
      </c>
      <c r="B3703" t="s">
        <v>62</v>
      </c>
      <c r="C3703" t="s">
        <v>215</v>
      </c>
      <c r="D3703" t="s">
        <v>115</v>
      </c>
      <c r="E3703" t="s">
        <v>113</v>
      </c>
      <c r="F3703">
        <v>30991</v>
      </c>
      <c r="G3703">
        <v>13006</v>
      </c>
      <c r="H3703">
        <v>12339</v>
      </c>
      <c r="I3703">
        <v>0</v>
      </c>
      <c r="J3703">
        <v>31628</v>
      </c>
      <c r="K3703">
        <v>43572</v>
      </c>
      <c r="L3703">
        <v>7399</v>
      </c>
      <c r="M3703">
        <v>129118</v>
      </c>
      <c r="N3703" s="6" t="str">
        <f t="shared" si="57"/>
        <v>B3_R1_C1Corse2035_2050RésineuxPublic</v>
      </c>
    </row>
    <row r="3704" spans="1:14" x14ac:dyDescent="0.3">
      <c r="A3704" t="s">
        <v>227</v>
      </c>
      <c r="B3704" t="s">
        <v>62</v>
      </c>
      <c r="C3704" t="s">
        <v>215</v>
      </c>
      <c r="D3704" t="s">
        <v>114</v>
      </c>
      <c r="E3704" t="s">
        <v>112</v>
      </c>
      <c r="F3704">
        <v>10240</v>
      </c>
      <c r="G3704">
        <v>376415</v>
      </c>
      <c r="H3704">
        <v>10979</v>
      </c>
      <c r="I3704">
        <v>0</v>
      </c>
      <c r="J3704">
        <v>577762</v>
      </c>
      <c r="K3704">
        <v>295448</v>
      </c>
      <c r="L3704">
        <v>54799</v>
      </c>
      <c r="M3704">
        <v>1168300</v>
      </c>
      <c r="N3704" s="6" t="str">
        <f t="shared" si="57"/>
        <v>B3_R1_C1Corse2035_2050FeuillusPrivé</v>
      </c>
    </row>
    <row r="3705" spans="1:14" x14ac:dyDescent="0.3">
      <c r="A3705" t="s">
        <v>227</v>
      </c>
      <c r="B3705" t="s">
        <v>62</v>
      </c>
      <c r="C3705" t="s">
        <v>215</v>
      </c>
      <c r="D3705" t="s">
        <v>114</v>
      </c>
      <c r="E3705" t="s">
        <v>113</v>
      </c>
      <c r="F3705">
        <v>1548</v>
      </c>
      <c r="G3705">
        <v>27562</v>
      </c>
      <c r="H3705">
        <v>283</v>
      </c>
      <c r="I3705">
        <v>0</v>
      </c>
      <c r="J3705">
        <v>31788</v>
      </c>
      <c r="K3705">
        <v>23469</v>
      </c>
      <c r="L3705">
        <v>2383</v>
      </c>
      <c r="M3705">
        <v>72486</v>
      </c>
      <c r="N3705" s="6" t="str">
        <f t="shared" si="57"/>
        <v>B3_R1_C1Corse2035_2050FeuillusPublic</v>
      </c>
    </row>
    <row r="3706" spans="1:14" x14ac:dyDescent="0.3">
      <c r="A3706" t="s">
        <v>227</v>
      </c>
      <c r="B3706" t="s">
        <v>64</v>
      </c>
      <c r="C3706" t="s">
        <v>214</v>
      </c>
      <c r="D3706" t="s">
        <v>115</v>
      </c>
      <c r="E3706" t="s">
        <v>112</v>
      </c>
      <c r="F3706">
        <v>9142</v>
      </c>
      <c r="G3706">
        <v>6565</v>
      </c>
      <c r="H3706">
        <v>1213</v>
      </c>
      <c r="I3706">
        <v>1506</v>
      </c>
      <c r="J3706">
        <v>46405</v>
      </c>
      <c r="K3706">
        <v>16101</v>
      </c>
      <c r="L3706">
        <v>14789</v>
      </c>
      <c r="M3706">
        <v>143019</v>
      </c>
      <c r="N3706" s="6" t="str">
        <f t="shared" si="57"/>
        <v>B3_R1_C2Corse2020_2035RésineuxPrivé</v>
      </c>
    </row>
    <row r="3707" spans="1:14" x14ac:dyDescent="0.3">
      <c r="A3707" t="s">
        <v>227</v>
      </c>
      <c r="B3707" t="s">
        <v>64</v>
      </c>
      <c r="C3707" t="s">
        <v>214</v>
      </c>
      <c r="D3707" t="s">
        <v>115</v>
      </c>
      <c r="E3707" t="s">
        <v>113</v>
      </c>
      <c r="F3707">
        <v>27409</v>
      </c>
      <c r="G3707">
        <v>11166</v>
      </c>
      <c r="H3707">
        <v>11087</v>
      </c>
      <c r="I3707">
        <v>0</v>
      </c>
      <c r="J3707">
        <v>25913</v>
      </c>
      <c r="K3707">
        <v>38211</v>
      </c>
      <c r="L3707">
        <v>23453</v>
      </c>
      <c r="M3707">
        <v>127794</v>
      </c>
      <c r="N3707" s="6" t="str">
        <f t="shared" si="57"/>
        <v>B3_R1_C2Corse2020_2035RésineuxPublic</v>
      </c>
    </row>
    <row r="3708" spans="1:14" x14ac:dyDescent="0.3">
      <c r="A3708" t="s">
        <v>227</v>
      </c>
      <c r="B3708" t="s">
        <v>64</v>
      </c>
      <c r="C3708" t="s">
        <v>214</v>
      </c>
      <c r="D3708" t="s">
        <v>114</v>
      </c>
      <c r="E3708" t="s">
        <v>112</v>
      </c>
      <c r="F3708">
        <v>2054</v>
      </c>
      <c r="G3708">
        <v>105206</v>
      </c>
      <c r="H3708">
        <v>2355</v>
      </c>
      <c r="I3708">
        <v>12042</v>
      </c>
      <c r="J3708">
        <v>533133</v>
      </c>
      <c r="K3708">
        <v>80452</v>
      </c>
      <c r="L3708">
        <v>64886</v>
      </c>
      <c r="M3708">
        <v>726264</v>
      </c>
      <c r="N3708" s="6" t="str">
        <f t="shared" si="57"/>
        <v>B3_R1_C2Corse2020_2035FeuillusPrivé</v>
      </c>
    </row>
    <row r="3709" spans="1:14" x14ac:dyDescent="0.3">
      <c r="A3709" t="s">
        <v>227</v>
      </c>
      <c r="B3709" t="s">
        <v>64</v>
      </c>
      <c r="C3709" t="s">
        <v>214</v>
      </c>
      <c r="D3709" t="s">
        <v>114</v>
      </c>
      <c r="E3709" t="s">
        <v>113</v>
      </c>
      <c r="F3709">
        <v>871</v>
      </c>
      <c r="G3709">
        <v>15560</v>
      </c>
      <c r="H3709">
        <v>51</v>
      </c>
      <c r="I3709">
        <v>0</v>
      </c>
      <c r="J3709">
        <v>33551</v>
      </c>
      <c r="K3709">
        <v>13109</v>
      </c>
      <c r="L3709">
        <v>2258</v>
      </c>
      <c r="M3709">
        <v>63390</v>
      </c>
      <c r="N3709" s="6" t="str">
        <f t="shared" si="57"/>
        <v>B3_R1_C2Corse2020_2035FeuillusPublic</v>
      </c>
    </row>
    <row r="3710" spans="1:14" x14ac:dyDescent="0.3">
      <c r="A3710" t="s">
        <v>227</v>
      </c>
      <c r="B3710" t="s">
        <v>64</v>
      </c>
      <c r="C3710" t="s">
        <v>215</v>
      </c>
      <c r="D3710" t="s">
        <v>115</v>
      </c>
      <c r="E3710" t="s">
        <v>112</v>
      </c>
      <c r="F3710">
        <v>31964</v>
      </c>
      <c r="G3710">
        <v>22533</v>
      </c>
      <c r="H3710">
        <v>2205</v>
      </c>
      <c r="I3710">
        <v>0</v>
      </c>
      <c r="J3710">
        <v>48663</v>
      </c>
      <c r="K3710">
        <v>55609</v>
      </c>
      <c r="L3710">
        <v>13364</v>
      </c>
      <c r="M3710">
        <v>193934</v>
      </c>
      <c r="N3710" s="6" t="str">
        <f t="shared" si="57"/>
        <v>B3_R1_C2Corse2035_2050RésineuxPrivé</v>
      </c>
    </row>
    <row r="3711" spans="1:14" x14ac:dyDescent="0.3">
      <c r="A3711" t="s">
        <v>227</v>
      </c>
      <c r="B3711" t="s">
        <v>64</v>
      </c>
      <c r="C3711" t="s">
        <v>215</v>
      </c>
      <c r="D3711" t="s">
        <v>115</v>
      </c>
      <c r="E3711" t="s">
        <v>113</v>
      </c>
      <c r="F3711">
        <v>38260</v>
      </c>
      <c r="G3711">
        <v>15368</v>
      </c>
      <c r="H3711">
        <v>22976</v>
      </c>
      <c r="I3711">
        <v>0</v>
      </c>
      <c r="J3711">
        <v>21124</v>
      </c>
      <c r="K3711">
        <v>52542</v>
      </c>
      <c r="L3711">
        <v>13971</v>
      </c>
      <c r="M3711">
        <v>118630</v>
      </c>
      <c r="N3711" s="6" t="str">
        <f t="shared" si="57"/>
        <v>B3_R1_C2Corse2035_2050RésineuxPublic</v>
      </c>
    </row>
    <row r="3712" spans="1:14" x14ac:dyDescent="0.3">
      <c r="A3712" t="s">
        <v>227</v>
      </c>
      <c r="B3712" t="s">
        <v>64</v>
      </c>
      <c r="C3712" t="s">
        <v>215</v>
      </c>
      <c r="D3712" t="s">
        <v>114</v>
      </c>
      <c r="E3712" t="s">
        <v>112</v>
      </c>
      <c r="F3712">
        <v>10119</v>
      </c>
      <c r="G3712">
        <v>362056</v>
      </c>
      <c r="H3712">
        <v>14868</v>
      </c>
      <c r="I3712">
        <v>0</v>
      </c>
      <c r="J3712">
        <v>509652</v>
      </c>
      <c r="K3712">
        <v>284968</v>
      </c>
      <c r="L3712">
        <v>83832</v>
      </c>
      <c r="M3712">
        <v>1102873</v>
      </c>
      <c r="N3712" s="6" t="str">
        <f t="shared" si="57"/>
        <v>B3_R1_C2Corse2035_2050FeuillusPrivé</v>
      </c>
    </row>
    <row r="3713" spans="1:14" x14ac:dyDescent="0.3">
      <c r="A3713" t="s">
        <v>227</v>
      </c>
      <c r="B3713" t="s">
        <v>64</v>
      </c>
      <c r="C3713" t="s">
        <v>215</v>
      </c>
      <c r="D3713" t="s">
        <v>114</v>
      </c>
      <c r="E3713" t="s">
        <v>113</v>
      </c>
      <c r="F3713">
        <v>1515</v>
      </c>
      <c r="G3713">
        <v>26860</v>
      </c>
      <c r="H3713">
        <v>471</v>
      </c>
      <c r="I3713">
        <v>0</v>
      </c>
      <c r="J3713">
        <v>25969</v>
      </c>
      <c r="K3713">
        <v>22915</v>
      </c>
      <c r="L3713">
        <v>4473</v>
      </c>
      <c r="M3713">
        <v>65989</v>
      </c>
      <c r="N3713" s="6" t="str">
        <f t="shared" si="57"/>
        <v>B3_R1_C2Corse2035_2050FeuillusPublic</v>
      </c>
    </row>
    <row r="3714" spans="1:14" x14ac:dyDescent="0.3">
      <c r="A3714" t="s">
        <v>227</v>
      </c>
      <c r="B3714" t="s">
        <v>66</v>
      </c>
      <c r="C3714" t="s">
        <v>214</v>
      </c>
      <c r="D3714" t="s">
        <v>115</v>
      </c>
      <c r="E3714" t="s">
        <v>112</v>
      </c>
      <c r="F3714">
        <v>9092</v>
      </c>
      <c r="G3714">
        <v>6443</v>
      </c>
      <c r="H3714">
        <v>1300</v>
      </c>
      <c r="I3714">
        <v>1444</v>
      </c>
      <c r="J3714">
        <v>41187</v>
      </c>
      <c r="K3714">
        <v>15922</v>
      </c>
      <c r="L3714">
        <v>18165</v>
      </c>
      <c r="M3714">
        <v>132697</v>
      </c>
      <c r="N3714" s="6" t="str">
        <f t="shared" si="57"/>
        <v>B3_R1_C3Corse2020_2035RésineuxPrivé</v>
      </c>
    </row>
    <row r="3715" spans="1:14" x14ac:dyDescent="0.3">
      <c r="A3715" t="s">
        <v>227</v>
      </c>
      <c r="B3715" t="s">
        <v>66</v>
      </c>
      <c r="C3715" t="s">
        <v>214</v>
      </c>
      <c r="D3715" t="s">
        <v>115</v>
      </c>
      <c r="E3715" t="s">
        <v>113</v>
      </c>
      <c r="F3715">
        <v>29428</v>
      </c>
      <c r="G3715">
        <v>11754</v>
      </c>
      <c r="H3715">
        <v>14569</v>
      </c>
      <c r="I3715">
        <v>0</v>
      </c>
      <c r="J3715">
        <v>18875</v>
      </c>
      <c r="K3715">
        <v>40619</v>
      </c>
      <c r="L3715">
        <v>29073</v>
      </c>
      <c r="M3715">
        <v>118130</v>
      </c>
      <c r="N3715" s="6" t="str">
        <f t="shared" ref="N3715:N3745" si="58">B3715&amp;A3715&amp;C3715&amp;D3715&amp;E3715</f>
        <v>B3_R1_C3Corse2020_2035RésineuxPublic</v>
      </c>
    </row>
    <row r="3716" spans="1:14" x14ac:dyDescent="0.3">
      <c r="A3716" t="s">
        <v>227</v>
      </c>
      <c r="B3716" t="s">
        <v>66</v>
      </c>
      <c r="C3716" t="s">
        <v>214</v>
      </c>
      <c r="D3716" t="s">
        <v>114</v>
      </c>
      <c r="E3716" t="s">
        <v>112</v>
      </c>
      <c r="F3716">
        <v>2025</v>
      </c>
      <c r="G3716">
        <v>102163</v>
      </c>
      <c r="H3716">
        <v>2962</v>
      </c>
      <c r="I3716">
        <v>11744</v>
      </c>
      <c r="J3716">
        <v>456821</v>
      </c>
      <c r="K3716">
        <v>78548</v>
      </c>
      <c r="L3716">
        <v>87396</v>
      </c>
      <c r="M3716">
        <v>665833</v>
      </c>
      <c r="N3716" s="6" t="str">
        <f t="shared" si="58"/>
        <v>B3_R1_C3Corse2020_2035FeuillusPrivé</v>
      </c>
    </row>
    <row r="3717" spans="1:14" x14ac:dyDescent="0.3">
      <c r="A3717" t="s">
        <v>227</v>
      </c>
      <c r="B3717" t="s">
        <v>66</v>
      </c>
      <c r="C3717" t="s">
        <v>214</v>
      </c>
      <c r="D3717" t="s">
        <v>114</v>
      </c>
      <c r="E3717" t="s">
        <v>113</v>
      </c>
      <c r="F3717">
        <v>865</v>
      </c>
      <c r="G3717">
        <v>15472</v>
      </c>
      <c r="H3717">
        <v>94</v>
      </c>
      <c r="I3717">
        <v>0</v>
      </c>
      <c r="J3717">
        <v>28889</v>
      </c>
      <c r="K3717">
        <v>13038</v>
      </c>
      <c r="L3717">
        <v>3447</v>
      </c>
      <c r="M3717">
        <v>58168</v>
      </c>
      <c r="N3717" s="6" t="str">
        <f t="shared" si="58"/>
        <v>B3_R1_C3Corse2020_2035FeuillusPublic</v>
      </c>
    </row>
    <row r="3718" spans="1:14" x14ac:dyDescent="0.3">
      <c r="A3718" t="s">
        <v>227</v>
      </c>
      <c r="B3718" t="s">
        <v>66</v>
      </c>
      <c r="C3718" t="s">
        <v>215</v>
      </c>
      <c r="D3718" t="s">
        <v>115</v>
      </c>
      <c r="E3718" t="s">
        <v>112</v>
      </c>
      <c r="F3718">
        <v>35543</v>
      </c>
      <c r="G3718">
        <v>24010</v>
      </c>
      <c r="H3718">
        <v>2355</v>
      </c>
      <c r="I3718">
        <v>0</v>
      </c>
      <c r="J3718">
        <v>37667</v>
      </c>
      <c r="K3718">
        <v>60727</v>
      </c>
      <c r="L3718">
        <v>18803</v>
      </c>
      <c r="M3718">
        <v>175393</v>
      </c>
      <c r="N3718" s="6" t="str">
        <f t="shared" si="58"/>
        <v>B3_R1_C3Corse2035_2050RésineuxPrivé</v>
      </c>
    </row>
    <row r="3719" spans="1:14" x14ac:dyDescent="0.3">
      <c r="A3719" t="s">
        <v>227</v>
      </c>
      <c r="B3719" t="s">
        <v>66</v>
      </c>
      <c r="C3719" t="s">
        <v>215</v>
      </c>
      <c r="D3719" t="s">
        <v>115</v>
      </c>
      <c r="E3719" t="s">
        <v>113</v>
      </c>
      <c r="F3719">
        <v>38940</v>
      </c>
      <c r="G3719">
        <v>15384</v>
      </c>
      <c r="H3719">
        <v>26350</v>
      </c>
      <c r="I3719">
        <v>0</v>
      </c>
      <c r="J3719">
        <v>17051</v>
      </c>
      <c r="K3719">
        <v>53037</v>
      </c>
      <c r="L3719">
        <v>15667</v>
      </c>
      <c r="M3719">
        <v>111206</v>
      </c>
      <c r="N3719" s="6" t="str">
        <f t="shared" si="58"/>
        <v>B3_R1_C3Corse2035_2050RésineuxPublic</v>
      </c>
    </row>
    <row r="3720" spans="1:14" x14ac:dyDescent="0.3">
      <c r="A3720" t="s">
        <v>227</v>
      </c>
      <c r="B3720" t="s">
        <v>66</v>
      </c>
      <c r="C3720" t="s">
        <v>215</v>
      </c>
      <c r="D3720" t="s">
        <v>114</v>
      </c>
      <c r="E3720" t="s">
        <v>112</v>
      </c>
      <c r="F3720">
        <v>11060</v>
      </c>
      <c r="G3720">
        <v>365886</v>
      </c>
      <c r="H3720">
        <v>19405</v>
      </c>
      <c r="I3720">
        <v>0</v>
      </c>
      <c r="J3720">
        <v>385747</v>
      </c>
      <c r="K3720">
        <v>290280</v>
      </c>
      <c r="L3720">
        <v>97973</v>
      </c>
      <c r="M3720">
        <v>948524</v>
      </c>
      <c r="N3720" s="6" t="str">
        <f t="shared" si="58"/>
        <v>B3_R1_C3Corse2035_2050FeuillusPrivé</v>
      </c>
    </row>
    <row r="3721" spans="1:14" x14ac:dyDescent="0.3">
      <c r="A3721" t="s">
        <v>227</v>
      </c>
      <c r="B3721" t="s">
        <v>66</v>
      </c>
      <c r="C3721" t="s">
        <v>215</v>
      </c>
      <c r="D3721" t="s">
        <v>114</v>
      </c>
      <c r="E3721" t="s">
        <v>113</v>
      </c>
      <c r="F3721">
        <v>1534</v>
      </c>
      <c r="G3721">
        <v>26341</v>
      </c>
      <c r="H3721">
        <v>660</v>
      </c>
      <c r="I3721">
        <v>0</v>
      </c>
      <c r="J3721">
        <v>22590</v>
      </c>
      <c r="K3721">
        <v>22515</v>
      </c>
      <c r="L3721">
        <v>4394</v>
      </c>
      <c r="M3721">
        <v>60312</v>
      </c>
      <c r="N3721" s="6" t="str">
        <f t="shared" si="58"/>
        <v>B3_R1_C3Corse2035_2050FeuillusPublic</v>
      </c>
    </row>
    <row r="3722" spans="1:14" x14ac:dyDescent="0.3">
      <c r="A3722" t="s">
        <v>227</v>
      </c>
      <c r="B3722" t="s">
        <v>68</v>
      </c>
      <c r="C3722" t="s">
        <v>214</v>
      </c>
      <c r="D3722" t="s">
        <v>115</v>
      </c>
      <c r="E3722" t="s">
        <v>112</v>
      </c>
      <c r="F3722">
        <v>10383</v>
      </c>
      <c r="G3722">
        <v>7010</v>
      </c>
      <c r="H3722">
        <v>1355</v>
      </c>
      <c r="I3722">
        <v>1498</v>
      </c>
      <c r="J3722">
        <v>45491</v>
      </c>
      <c r="K3722">
        <v>17804</v>
      </c>
      <c r="L3722">
        <v>14262</v>
      </c>
      <c r="M3722">
        <v>141682</v>
      </c>
      <c r="N3722" s="6" t="str">
        <f t="shared" si="58"/>
        <v>B3_R2_C1Corse2020_2035RésineuxPrivé</v>
      </c>
    </row>
    <row r="3723" spans="1:14" x14ac:dyDescent="0.3">
      <c r="A3723" t="s">
        <v>227</v>
      </c>
      <c r="B3723" t="s">
        <v>68</v>
      </c>
      <c r="C3723" t="s">
        <v>214</v>
      </c>
      <c r="D3723" t="s">
        <v>115</v>
      </c>
      <c r="E3723" t="s">
        <v>113</v>
      </c>
      <c r="F3723">
        <v>28665</v>
      </c>
      <c r="G3723">
        <v>11686</v>
      </c>
      <c r="H3723">
        <v>11955</v>
      </c>
      <c r="I3723">
        <v>0</v>
      </c>
      <c r="J3723">
        <v>25545</v>
      </c>
      <c r="K3723">
        <v>39952</v>
      </c>
      <c r="L3723">
        <v>22629</v>
      </c>
      <c r="M3723">
        <v>127686</v>
      </c>
      <c r="N3723" s="6" t="str">
        <f t="shared" si="58"/>
        <v>B3_R2_C1Corse2020_2035RésineuxPublic</v>
      </c>
    </row>
    <row r="3724" spans="1:14" x14ac:dyDescent="0.3">
      <c r="A3724" t="s">
        <v>227</v>
      </c>
      <c r="B3724" t="s">
        <v>68</v>
      </c>
      <c r="C3724" t="s">
        <v>214</v>
      </c>
      <c r="D3724" t="s">
        <v>114</v>
      </c>
      <c r="E3724" t="s">
        <v>112</v>
      </c>
      <c r="F3724">
        <v>2422</v>
      </c>
      <c r="G3724">
        <v>119154</v>
      </c>
      <c r="H3724">
        <v>2883</v>
      </c>
      <c r="I3724">
        <v>11909</v>
      </c>
      <c r="J3724">
        <v>523206</v>
      </c>
      <c r="K3724">
        <v>91530</v>
      </c>
      <c r="L3724">
        <v>64100</v>
      </c>
      <c r="M3724">
        <v>724323</v>
      </c>
      <c r="N3724" s="6" t="str">
        <f t="shared" si="58"/>
        <v>B3_R2_C1Corse2020_2035FeuillusPrivé</v>
      </c>
    </row>
    <row r="3725" spans="1:14" x14ac:dyDescent="0.3">
      <c r="A3725" t="s">
        <v>227</v>
      </c>
      <c r="B3725" t="s">
        <v>68</v>
      </c>
      <c r="C3725" t="s">
        <v>214</v>
      </c>
      <c r="D3725" t="s">
        <v>114</v>
      </c>
      <c r="E3725" t="s">
        <v>113</v>
      </c>
      <c r="F3725">
        <v>955</v>
      </c>
      <c r="G3725">
        <v>16641</v>
      </c>
      <c r="H3725">
        <v>79</v>
      </c>
      <c r="I3725">
        <v>0</v>
      </c>
      <c r="J3725">
        <v>32877</v>
      </c>
      <c r="K3725">
        <v>14079</v>
      </c>
      <c r="L3725">
        <v>2218</v>
      </c>
      <c r="M3725">
        <v>63311</v>
      </c>
      <c r="N3725" s="6" t="str">
        <f t="shared" si="58"/>
        <v>B3_R2_C1Corse2020_2035FeuillusPublic</v>
      </c>
    </row>
    <row r="3726" spans="1:14" x14ac:dyDescent="0.3">
      <c r="A3726" t="s">
        <v>227</v>
      </c>
      <c r="B3726" t="s">
        <v>68</v>
      </c>
      <c r="C3726" t="s">
        <v>215</v>
      </c>
      <c r="D3726" t="s">
        <v>115</v>
      </c>
      <c r="E3726" t="s">
        <v>112</v>
      </c>
      <c r="F3726">
        <v>33726</v>
      </c>
      <c r="G3726">
        <v>24194</v>
      </c>
      <c r="H3726">
        <v>1365</v>
      </c>
      <c r="I3726">
        <v>0</v>
      </c>
      <c r="J3726">
        <v>49458</v>
      </c>
      <c r="K3726">
        <v>59147</v>
      </c>
      <c r="L3726">
        <v>9065</v>
      </c>
      <c r="M3726">
        <v>195183</v>
      </c>
      <c r="N3726" s="6" t="str">
        <f t="shared" si="58"/>
        <v>B3_R2_C1Corse2035_2050RésineuxPrivé</v>
      </c>
    </row>
    <row r="3727" spans="1:14" x14ac:dyDescent="0.3">
      <c r="A3727" t="s">
        <v>227</v>
      </c>
      <c r="B3727" t="s">
        <v>68</v>
      </c>
      <c r="C3727" t="s">
        <v>215</v>
      </c>
      <c r="D3727" t="s">
        <v>115</v>
      </c>
      <c r="E3727" t="s">
        <v>113</v>
      </c>
      <c r="F3727">
        <v>30703</v>
      </c>
      <c r="G3727">
        <v>12875</v>
      </c>
      <c r="H3727">
        <v>12330</v>
      </c>
      <c r="I3727">
        <v>0</v>
      </c>
      <c r="J3727">
        <v>31685</v>
      </c>
      <c r="K3727">
        <v>43149</v>
      </c>
      <c r="L3727">
        <v>7397</v>
      </c>
      <c r="M3727">
        <v>128881</v>
      </c>
      <c r="N3727" s="6" t="str">
        <f t="shared" si="58"/>
        <v>B3_R2_C1Corse2035_2050RésineuxPublic</v>
      </c>
    </row>
    <row r="3728" spans="1:14" x14ac:dyDescent="0.3">
      <c r="A3728" t="s">
        <v>227</v>
      </c>
      <c r="B3728" t="s">
        <v>68</v>
      </c>
      <c r="C3728" t="s">
        <v>215</v>
      </c>
      <c r="D3728" t="s">
        <v>114</v>
      </c>
      <c r="E3728" t="s">
        <v>112</v>
      </c>
      <c r="F3728">
        <v>10364</v>
      </c>
      <c r="G3728">
        <v>383267</v>
      </c>
      <c r="H3728">
        <v>10743</v>
      </c>
      <c r="I3728">
        <v>0</v>
      </c>
      <c r="J3728">
        <v>571289</v>
      </c>
      <c r="K3728">
        <v>300051</v>
      </c>
      <c r="L3728">
        <v>53939</v>
      </c>
      <c r="M3728">
        <v>1164517</v>
      </c>
      <c r="N3728" s="6" t="str">
        <f t="shared" si="58"/>
        <v>B3_R2_C1Corse2035_2050FeuillusPrivé</v>
      </c>
    </row>
    <row r="3729" spans="1:14" x14ac:dyDescent="0.3">
      <c r="A3729" t="s">
        <v>227</v>
      </c>
      <c r="B3729" t="s">
        <v>68</v>
      </c>
      <c r="C3729" t="s">
        <v>215</v>
      </c>
      <c r="D3729" t="s">
        <v>114</v>
      </c>
      <c r="E3729" t="s">
        <v>113</v>
      </c>
      <c r="F3729">
        <v>1548</v>
      </c>
      <c r="G3729">
        <v>27544</v>
      </c>
      <c r="H3729">
        <v>296</v>
      </c>
      <c r="I3729">
        <v>0</v>
      </c>
      <c r="J3729">
        <v>31691</v>
      </c>
      <c r="K3729">
        <v>23453</v>
      </c>
      <c r="L3729">
        <v>2350</v>
      </c>
      <c r="M3729">
        <v>72290</v>
      </c>
      <c r="N3729" s="6" t="str">
        <f t="shared" si="58"/>
        <v>B3_R2_C1Corse2035_2050FeuillusPublic</v>
      </c>
    </row>
    <row r="3730" spans="1:14" x14ac:dyDescent="0.3">
      <c r="A3730" t="s">
        <v>227</v>
      </c>
      <c r="B3730" t="s">
        <v>69</v>
      </c>
      <c r="C3730" t="s">
        <v>214</v>
      </c>
      <c r="D3730" t="s">
        <v>115</v>
      </c>
      <c r="E3730" t="s">
        <v>112</v>
      </c>
      <c r="F3730">
        <v>10383</v>
      </c>
      <c r="G3730">
        <v>7010</v>
      </c>
      <c r="H3730">
        <v>1355</v>
      </c>
      <c r="I3730">
        <v>1498</v>
      </c>
      <c r="J3730">
        <v>45491</v>
      </c>
      <c r="K3730">
        <v>17804</v>
      </c>
      <c r="L3730">
        <v>14262</v>
      </c>
      <c r="M3730">
        <v>141682</v>
      </c>
      <c r="N3730" s="6" t="str">
        <f t="shared" si="58"/>
        <v>B3_R2_C2Corse2020_2035RésineuxPrivé</v>
      </c>
    </row>
    <row r="3731" spans="1:14" x14ac:dyDescent="0.3">
      <c r="A3731" t="s">
        <v>227</v>
      </c>
      <c r="B3731" t="s">
        <v>69</v>
      </c>
      <c r="C3731" t="s">
        <v>214</v>
      </c>
      <c r="D3731" t="s">
        <v>115</v>
      </c>
      <c r="E3731" t="s">
        <v>113</v>
      </c>
      <c r="F3731">
        <v>28665</v>
      </c>
      <c r="G3731">
        <v>11686</v>
      </c>
      <c r="H3731">
        <v>11955</v>
      </c>
      <c r="I3731">
        <v>0</v>
      </c>
      <c r="J3731">
        <v>25545</v>
      </c>
      <c r="K3731">
        <v>39952</v>
      </c>
      <c r="L3731">
        <v>22629</v>
      </c>
      <c r="M3731">
        <v>127686</v>
      </c>
      <c r="N3731" s="6" t="str">
        <f t="shared" si="58"/>
        <v>B3_R2_C2Corse2020_2035RésineuxPublic</v>
      </c>
    </row>
    <row r="3732" spans="1:14" x14ac:dyDescent="0.3">
      <c r="A3732" t="s">
        <v>227</v>
      </c>
      <c r="B3732" t="s">
        <v>69</v>
      </c>
      <c r="C3732" t="s">
        <v>214</v>
      </c>
      <c r="D3732" t="s">
        <v>114</v>
      </c>
      <c r="E3732" t="s">
        <v>112</v>
      </c>
      <c r="F3732">
        <v>2422</v>
      </c>
      <c r="G3732">
        <v>119154</v>
      </c>
      <c r="H3732">
        <v>2883</v>
      </c>
      <c r="I3732">
        <v>11909</v>
      </c>
      <c r="J3732">
        <v>523206</v>
      </c>
      <c r="K3732">
        <v>91530</v>
      </c>
      <c r="L3732">
        <v>64100</v>
      </c>
      <c r="M3732">
        <v>724323</v>
      </c>
      <c r="N3732" s="6" t="str">
        <f t="shared" si="58"/>
        <v>B3_R2_C2Corse2020_2035FeuillusPrivé</v>
      </c>
    </row>
    <row r="3733" spans="1:14" x14ac:dyDescent="0.3">
      <c r="A3733" t="s">
        <v>227</v>
      </c>
      <c r="B3733" t="s">
        <v>69</v>
      </c>
      <c r="C3733" t="s">
        <v>214</v>
      </c>
      <c r="D3733" t="s">
        <v>114</v>
      </c>
      <c r="E3733" t="s">
        <v>113</v>
      </c>
      <c r="F3733">
        <v>955</v>
      </c>
      <c r="G3733">
        <v>16641</v>
      </c>
      <c r="H3733">
        <v>79</v>
      </c>
      <c r="I3733">
        <v>0</v>
      </c>
      <c r="J3733">
        <v>32877</v>
      </c>
      <c r="K3733">
        <v>14079</v>
      </c>
      <c r="L3733">
        <v>2218</v>
      </c>
      <c r="M3733">
        <v>63311</v>
      </c>
      <c r="N3733" s="6" t="str">
        <f t="shared" si="58"/>
        <v>B3_R2_C2Corse2020_2035FeuillusPublic</v>
      </c>
    </row>
    <row r="3734" spans="1:14" x14ac:dyDescent="0.3">
      <c r="A3734" t="s">
        <v>227</v>
      </c>
      <c r="B3734" t="s">
        <v>69</v>
      </c>
      <c r="C3734" t="s">
        <v>215</v>
      </c>
      <c r="D3734" t="s">
        <v>115</v>
      </c>
      <c r="E3734" t="s">
        <v>112</v>
      </c>
      <c r="F3734">
        <v>31700</v>
      </c>
      <c r="G3734">
        <v>22557</v>
      </c>
      <c r="H3734">
        <v>2136</v>
      </c>
      <c r="I3734">
        <v>0</v>
      </c>
      <c r="J3734">
        <v>47078</v>
      </c>
      <c r="K3734">
        <v>55374</v>
      </c>
      <c r="L3734">
        <v>12180</v>
      </c>
      <c r="M3734">
        <v>188272</v>
      </c>
      <c r="N3734" s="6" t="str">
        <f t="shared" si="58"/>
        <v>B3_R2_C2Corse2035_2050RésineuxPrivé</v>
      </c>
    </row>
    <row r="3735" spans="1:14" x14ac:dyDescent="0.3">
      <c r="A3735" t="s">
        <v>227</v>
      </c>
      <c r="B3735" t="s">
        <v>69</v>
      </c>
      <c r="C3735" t="s">
        <v>215</v>
      </c>
      <c r="D3735" t="s">
        <v>115</v>
      </c>
      <c r="E3735" t="s">
        <v>113</v>
      </c>
      <c r="F3735">
        <v>38189</v>
      </c>
      <c r="G3735">
        <v>15328</v>
      </c>
      <c r="H3735">
        <v>22961</v>
      </c>
      <c r="I3735">
        <v>0</v>
      </c>
      <c r="J3735">
        <v>21073</v>
      </c>
      <c r="K3735">
        <v>52428</v>
      </c>
      <c r="L3735">
        <v>13963</v>
      </c>
      <c r="M3735">
        <v>118401</v>
      </c>
      <c r="N3735" s="6" t="str">
        <f t="shared" si="58"/>
        <v>B3_R2_C2Corse2035_2050RésineuxPublic</v>
      </c>
    </row>
    <row r="3736" spans="1:14" x14ac:dyDescent="0.3">
      <c r="A3736" t="s">
        <v>227</v>
      </c>
      <c r="B3736" t="s">
        <v>69</v>
      </c>
      <c r="C3736" t="s">
        <v>215</v>
      </c>
      <c r="D3736" t="s">
        <v>114</v>
      </c>
      <c r="E3736" t="s">
        <v>112</v>
      </c>
      <c r="F3736">
        <v>10116</v>
      </c>
      <c r="G3736">
        <v>359910</v>
      </c>
      <c r="H3736">
        <v>14841</v>
      </c>
      <c r="I3736">
        <v>0</v>
      </c>
      <c r="J3736">
        <v>509524</v>
      </c>
      <c r="K3736">
        <v>283299</v>
      </c>
      <c r="L3736">
        <v>83288</v>
      </c>
      <c r="M3736">
        <v>1100259</v>
      </c>
      <c r="N3736" s="6" t="str">
        <f t="shared" si="58"/>
        <v>B3_R2_C2Corse2035_2050FeuillusPrivé</v>
      </c>
    </row>
    <row r="3737" spans="1:14" x14ac:dyDescent="0.3">
      <c r="A3737" t="s">
        <v>227</v>
      </c>
      <c r="B3737" t="s">
        <v>69</v>
      </c>
      <c r="C3737" t="s">
        <v>215</v>
      </c>
      <c r="D3737" t="s">
        <v>114</v>
      </c>
      <c r="E3737" t="s">
        <v>113</v>
      </c>
      <c r="F3737">
        <v>1508</v>
      </c>
      <c r="G3737">
        <v>26732</v>
      </c>
      <c r="H3737">
        <v>465</v>
      </c>
      <c r="I3737">
        <v>0</v>
      </c>
      <c r="J3737">
        <v>25954</v>
      </c>
      <c r="K3737">
        <v>22800</v>
      </c>
      <c r="L3737">
        <v>4444</v>
      </c>
      <c r="M3737">
        <v>65817</v>
      </c>
      <c r="N3737" s="6" t="str">
        <f t="shared" si="58"/>
        <v>B3_R2_C2Corse2035_2050FeuillusPublic</v>
      </c>
    </row>
    <row r="3738" spans="1:14" x14ac:dyDescent="0.3">
      <c r="A3738" t="s">
        <v>227</v>
      </c>
      <c r="B3738" t="s">
        <v>70</v>
      </c>
      <c r="C3738" t="s">
        <v>214</v>
      </c>
      <c r="D3738" t="s">
        <v>115</v>
      </c>
      <c r="E3738" t="s">
        <v>112</v>
      </c>
      <c r="F3738">
        <v>9915</v>
      </c>
      <c r="G3738">
        <v>6750</v>
      </c>
      <c r="H3738">
        <v>1301</v>
      </c>
      <c r="I3738">
        <v>1436</v>
      </c>
      <c r="J3738">
        <v>40457</v>
      </c>
      <c r="K3738">
        <v>17064</v>
      </c>
      <c r="L3738">
        <v>17759</v>
      </c>
      <c r="M3738">
        <v>131409</v>
      </c>
      <c r="N3738" s="6" t="str">
        <f t="shared" si="58"/>
        <v>B3_R2_C3Corse2020_2035RésineuxPrivé</v>
      </c>
    </row>
    <row r="3739" spans="1:14" x14ac:dyDescent="0.3">
      <c r="A3739" t="s">
        <v>227</v>
      </c>
      <c r="B3739" t="s">
        <v>70</v>
      </c>
      <c r="C3739" t="s">
        <v>214</v>
      </c>
      <c r="D3739" t="s">
        <v>115</v>
      </c>
      <c r="E3739" t="s">
        <v>113</v>
      </c>
      <c r="F3739">
        <v>31980</v>
      </c>
      <c r="G3739">
        <v>12782</v>
      </c>
      <c r="H3739">
        <v>16786</v>
      </c>
      <c r="I3739">
        <v>0</v>
      </c>
      <c r="J3739">
        <v>18326</v>
      </c>
      <c r="K3739">
        <v>44081</v>
      </c>
      <c r="L3739">
        <v>26973</v>
      </c>
      <c r="M3739">
        <v>117977</v>
      </c>
      <c r="N3739" s="6" t="str">
        <f t="shared" si="58"/>
        <v>B3_R2_C3Corse2020_2035RésineuxPublic</v>
      </c>
    </row>
    <row r="3740" spans="1:14" x14ac:dyDescent="0.3">
      <c r="A3740" t="s">
        <v>227</v>
      </c>
      <c r="B3740" t="s">
        <v>70</v>
      </c>
      <c r="C3740" t="s">
        <v>214</v>
      </c>
      <c r="D3740" t="s">
        <v>114</v>
      </c>
      <c r="E3740" t="s">
        <v>112</v>
      </c>
      <c r="F3740">
        <v>2261</v>
      </c>
      <c r="G3740">
        <v>111112</v>
      </c>
      <c r="H3740">
        <v>3795</v>
      </c>
      <c r="I3740">
        <v>11614</v>
      </c>
      <c r="J3740">
        <v>451141</v>
      </c>
      <c r="K3740">
        <v>85573</v>
      </c>
      <c r="L3740">
        <v>86267</v>
      </c>
      <c r="M3740">
        <v>664617</v>
      </c>
      <c r="N3740" s="6" t="str">
        <f t="shared" si="58"/>
        <v>B3_R2_C3Corse2020_2035FeuillusPrivé</v>
      </c>
    </row>
    <row r="3741" spans="1:14" x14ac:dyDescent="0.3">
      <c r="A3741" t="s">
        <v>227</v>
      </c>
      <c r="B3741" t="s">
        <v>70</v>
      </c>
      <c r="C3741" t="s">
        <v>214</v>
      </c>
      <c r="D3741" t="s">
        <v>114</v>
      </c>
      <c r="E3741" t="s">
        <v>113</v>
      </c>
      <c r="F3741">
        <v>906</v>
      </c>
      <c r="G3741">
        <v>16134</v>
      </c>
      <c r="H3741">
        <v>126</v>
      </c>
      <c r="I3741">
        <v>0</v>
      </c>
      <c r="J3741">
        <v>28502</v>
      </c>
      <c r="K3741">
        <v>13635</v>
      </c>
      <c r="L3741">
        <v>3405</v>
      </c>
      <c r="M3741">
        <v>58133</v>
      </c>
      <c r="N3741" s="6" t="str">
        <f t="shared" si="58"/>
        <v>B3_R2_C3Corse2020_2035FeuillusPublic</v>
      </c>
    </row>
    <row r="3742" spans="1:14" x14ac:dyDescent="0.3">
      <c r="A3742" t="s">
        <v>227</v>
      </c>
      <c r="B3742" t="s">
        <v>70</v>
      </c>
      <c r="C3742" t="s">
        <v>215</v>
      </c>
      <c r="D3742" t="s">
        <v>115</v>
      </c>
      <c r="E3742" t="s">
        <v>112</v>
      </c>
      <c r="F3742">
        <v>35375</v>
      </c>
      <c r="G3742">
        <v>24057</v>
      </c>
      <c r="H3742">
        <v>2354</v>
      </c>
      <c r="I3742">
        <v>0</v>
      </c>
      <c r="J3742">
        <v>36366</v>
      </c>
      <c r="K3742">
        <v>60610</v>
      </c>
      <c r="L3742">
        <v>17031</v>
      </c>
      <c r="M3742">
        <v>169966</v>
      </c>
      <c r="N3742" s="6" t="str">
        <f t="shared" si="58"/>
        <v>B3_R2_C3Corse2035_2050RésineuxPrivé</v>
      </c>
    </row>
    <row r="3743" spans="1:14" x14ac:dyDescent="0.3">
      <c r="A3743" t="s">
        <v>227</v>
      </c>
      <c r="B3743" t="s">
        <v>70</v>
      </c>
      <c r="C3743" t="s">
        <v>215</v>
      </c>
      <c r="D3743" t="s">
        <v>115</v>
      </c>
      <c r="E3743" t="s">
        <v>113</v>
      </c>
      <c r="F3743">
        <v>38832</v>
      </c>
      <c r="G3743">
        <v>15323</v>
      </c>
      <c r="H3743">
        <v>26313</v>
      </c>
      <c r="I3743">
        <v>0</v>
      </c>
      <c r="J3743">
        <v>16983</v>
      </c>
      <c r="K3743">
        <v>52865</v>
      </c>
      <c r="L3743">
        <v>15659</v>
      </c>
      <c r="M3743">
        <v>110882</v>
      </c>
      <c r="N3743" s="6" t="str">
        <f t="shared" si="58"/>
        <v>B3_R2_C3Corse2035_2050RésineuxPublic</v>
      </c>
    </row>
    <row r="3744" spans="1:14" x14ac:dyDescent="0.3">
      <c r="A3744" t="s">
        <v>227</v>
      </c>
      <c r="B3744" t="s">
        <v>70</v>
      </c>
      <c r="C3744" t="s">
        <v>215</v>
      </c>
      <c r="D3744" t="s">
        <v>114</v>
      </c>
      <c r="E3744" t="s">
        <v>112</v>
      </c>
      <c r="F3744">
        <v>11079</v>
      </c>
      <c r="G3744">
        <v>364730</v>
      </c>
      <c r="H3744">
        <v>19159</v>
      </c>
      <c r="I3744">
        <v>0</v>
      </c>
      <c r="J3744">
        <v>389219</v>
      </c>
      <c r="K3744">
        <v>289267</v>
      </c>
      <c r="L3744">
        <v>95790</v>
      </c>
      <c r="M3744">
        <v>949432</v>
      </c>
      <c r="N3744" s="6" t="str">
        <f t="shared" si="58"/>
        <v>B3_R2_C3Corse2035_2050FeuillusPrivé</v>
      </c>
    </row>
    <row r="3745" spans="1:14" x14ac:dyDescent="0.3">
      <c r="A3745" t="s">
        <v>227</v>
      </c>
      <c r="B3745" t="s">
        <v>70</v>
      </c>
      <c r="C3745" t="s">
        <v>215</v>
      </c>
      <c r="D3745" t="s">
        <v>114</v>
      </c>
      <c r="E3745" t="s">
        <v>113</v>
      </c>
      <c r="F3745">
        <v>1530</v>
      </c>
      <c r="G3745">
        <v>26259</v>
      </c>
      <c r="H3745">
        <v>655</v>
      </c>
      <c r="I3745">
        <v>0</v>
      </c>
      <c r="J3745">
        <v>22588</v>
      </c>
      <c r="K3745">
        <v>22441</v>
      </c>
      <c r="L3745">
        <v>4378</v>
      </c>
      <c r="M3745">
        <v>60216</v>
      </c>
      <c r="N3745" s="6" t="str">
        <f t="shared" si="58"/>
        <v>B3_R2_C3Corse2035_2050FeuillusPublic</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DESCRIPTION</vt:lpstr>
      <vt:lpstr>RESULTATS</vt:lpstr>
      <vt:lpstr>stocks</vt:lpstr>
      <vt:lpstr>flux</vt:lpstr>
      <vt:lpstr>carbone</vt:lpstr>
      <vt:lpstr>regions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Claire Bastick</dc:creator>
  <cp:lastModifiedBy>Claire Bastick</cp:lastModifiedBy>
  <dcterms:created xsi:type="dcterms:W3CDTF">2024-04-27T21:47:27Z</dcterms:created>
  <dcterms:modified xsi:type="dcterms:W3CDTF">2024-07-02T14:57:51Z</dcterms:modified>
</cp:coreProperties>
</file>